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6.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7.xml" ContentType="application/vnd.openxmlformats-officedocument.drawing+xml"/>
  <Override PartName="/xl/drawings/drawing8.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9.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0.xml" ContentType="application/vnd.openxmlformats-officedocument.drawing+xml"/>
  <Override PartName="/xl/drawings/drawing11.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1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7.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8.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127"/>
  <workbookPr/>
  <mc:AlternateContent xmlns:mc="http://schemas.openxmlformats.org/markup-compatibility/2006">
    <mc:Choice Requires="x15">
      <x15ac:absPath xmlns:x15ac="http://schemas.microsoft.com/office/spreadsheetml/2010/11/ac" url="C:\Users\a12u\OneDrive\Desktop\"/>
    </mc:Choice>
  </mc:AlternateContent>
  <xr:revisionPtr revIDLastSave="0" documentId="13_ncr:1_{AE459DBD-F89E-44F0-AA47-3B4A1E6C483A}" xr6:coauthVersionLast="47" xr6:coauthVersionMax="47" xr10:uidLastSave="{00000000-0000-0000-0000-000000000000}"/>
  <bookViews>
    <workbookView xWindow="-108" yWindow="-108" windowWidth="23256" windowHeight="12456" tabRatio="950" firstSheet="10" activeTab="17" xr2:uid="{C8A0878A-25AF-483C-BCF0-44C48D3DA45F}"/>
  </bookViews>
  <sheets>
    <sheet name="HOME" sheetId="1" r:id="rId1"/>
    <sheet name="TABLE OF CONTENTS" sheetId="4" r:id="rId2"/>
    <sheet name="Company Overview " sheetId="5" r:id="rId3"/>
    <sheet name="Common Size Analysis" sheetId="16" r:id="rId4"/>
    <sheet name="Common Size (IS)" sheetId="17" r:id="rId5"/>
    <sheet name="Common Size (BS)" sheetId="7" r:id="rId6"/>
    <sheet name="Trend Analysis" sheetId="8" r:id="rId7"/>
    <sheet name="Trend (IS)" sheetId="20" r:id="rId8"/>
    <sheet name="Trend (BS)" sheetId="21" r:id="rId9"/>
    <sheet name="Ratio Analysis " sheetId="9" r:id="rId10"/>
    <sheet name="Profitability Ratio" sheetId="10" r:id="rId11"/>
    <sheet name="Liquidity Ratio" sheetId="22" r:id="rId12"/>
    <sheet name="Efficiency Ratio" sheetId="23" r:id="rId13"/>
    <sheet name="Gearing Ratio" sheetId="24" r:id="rId14"/>
    <sheet name="Market Ratio" sheetId="25" r:id="rId15"/>
    <sheet name=" DuPont Analysis" sheetId="18" r:id="rId16"/>
    <sheet name="Capital Structure &amp; Risk Analys" sheetId="19" r:id="rId17"/>
    <sheet name="Financial Ratio Summary Dashboa" sheetId="15" r:id="rId18"/>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49" i="21" l="1"/>
  <c r="D7" i="21"/>
  <c r="D8" i="21"/>
  <c r="D9" i="21"/>
  <c r="D10" i="21"/>
  <c r="D11" i="21"/>
  <c r="D12" i="21"/>
  <c r="D13" i="21"/>
  <c r="D14" i="21"/>
  <c r="D15" i="21"/>
  <c r="D16" i="21"/>
  <c r="D17" i="21"/>
  <c r="D18" i="21"/>
  <c r="D19" i="21"/>
  <c r="D20" i="21"/>
  <c r="D21" i="21"/>
  <c r="D22" i="21"/>
  <c r="D23" i="21"/>
  <c r="D24" i="21"/>
  <c r="D25" i="21"/>
  <c r="D26" i="21"/>
  <c r="D27" i="21"/>
  <c r="D28" i="21"/>
  <c r="D29" i="21"/>
  <c r="D30" i="21"/>
  <c r="D31" i="21"/>
  <c r="D32" i="21"/>
  <c r="D33" i="21"/>
  <c r="D34" i="21"/>
  <c r="D35" i="21"/>
  <c r="D6" i="21"/>
  <c r="K29" i="20"/>
  <c r="K28" i="20"/>
  <c r="K27" i="20"/>
  <c r="K26" i="20"/>
  <c r="D17" i="20"/>
  <c r="D16" i="20"/>
  <c r="D15" i="20"/>
  <c r="D14" i="20"/>
  <c r="D13" i="20"/>
  <c r="D12" i="20"/>
  <c r="D11" i="20"/>
  <c r="D10" i="20"/>
  <c r="D9" i="20"/>
  <c r="D8" i="20"/>
  <c r="D7" i="20"/>
  <c r="D6" i="20"/>
  <c r="B12" i="23"/>
  <c r="B8" i="23"/>
  <c r="C12" i="23"/>
  <c r="C17" i="23" s="1"/>
  <c r="C16" i="23"/>
  <c r="C7" i="17"/>
  <c r="C9" i="17"/>
  <c r="J26" i="17"/>
  <c r="F21" i="18"/>
  <c r="C25" i="18"/>
  <c r="B24" i="7"/>
  <c r="D13" i="19" s="1"/>
  <c r="C9" i="25"/>
  <c r="B9" i="25"/>
  <c r="E7" i="25"/>
  <c r="E7" i="24"/>
  <c r="C10" i="23"/>
  <c r="E54" i="15" s="1"/>
  <c r="B10" i="23"/>
  <c r="D54" i="15" s="1"/>
  <c r="C9" i="23"/>
  <c r="E53" i="15" s="1"/>
  <c r="B9" i="23"/>
  <c r="D53" i="15" s="1"/>
  <c r="C8" i="23"/>
  <c r="E7" i="23"/>
  <c r="E7" i="22"/>
  <c r="D87" i="15" l="1"/>
  <c r="B10" i="25"/>
  <c r="D88" i="15" s="1"/>
  <c r="E87" i="15"/>
  <c r="C10" i="25"/>
  <c r="E88" i="15" s="1"/>
  <c r="B11" i="23"/>
  <c r="D55" i="15" s="1"/>
  <c r="D52" i="15"/>
  <c r="C11" i="23"/>
  <c r="E55" i="15" s="1"/>
  <c r="E52" i="15"/>
  <c r="C6" i="17"/>
  <c r="E6" i="17"/>
  <c r="E7" i="17"/>
  <c r="K26" i="17" s="1"/>
  <c r="B8" i="17"/>
  <c r="D8" i="17"/>
  <c r="C8" i="10" s="1"/>
  <c r="E17" i="15" s="1"/>
  <c r="E8" i="17"/>
  <c r="K27" i="17" s="1"/>
  <c r="E9" i="17"/>
  <c r="C10" i="17"/>
  <c r="E10" i="17"/>
  <c r="C11" i="17"/>
  <c r="E11" i="17"/>
  <c r="C12" i="17"/>
  <c r="E12" i="17"/>
  <c r="C13" i="17"/>
  <c r="E13" i="17"/>
  <c r="C14" i="17"/>
  <c r="E14" i="17"/>
  <c r="D15" i="17"/>
  <c r="E15" i="17"/>
  <c r="C16" i="17"/>
  <c r="E16" i="17"/>
  <c r="D19" i="7"/>
  <c r="B24" i="17"/>
  <c r="B42" i="7"/>
  <c r="C33" i="21"/>
  <c r="C28" i="21"/>
  <c r="C24" i="21"/>
  <c r="C19" i="21"/>
  <c r="C12" i="21"/>
  <c r="E7" i="10"/>
  <c r="B33" i="21"/>
  <c r="B28" i="21"/>
  <c r="B34" i="21" s="1"/>
  <c r="B24" i="21"/>
  <c r="J47" i="21" s="1"/>
  <c r="B19" i="21"/>
  <c r="B12" i="21"/>
  <c r="C8" i="20"/>
  <c r="B8" i="20"/>
  <c r="B15" i="20" s="1"/>
  <c r="B17" i="20" s="1"/>
  <c r="D33" i="7"/>
  <c r="B33" i="7"/>
  <c r="D28" i="7"/>
  <c r="B28" i="7"/>
  <c r="D24" i="7"/>
  <c r="D14" i="19" s="1"/>
  <c r="B19" i="7"/>
  <c r="D12" i="7"/>
  <c r="B12" i="7"/>
  <c r="B20" i="7" s="1"/>
  <c r="J50" i="7"/>
  <c r="J51" i="7"/>
  <c r="C22" i="18" l="1"/>
  <c r="D29" i="18" s="1"/>
  <c r="C21" i="18"/>
  <c r="D28" i="18" s="1"/>
  <c r="B9" i="22"/>
  <c r="B8" i="22"/>
  <c r="C13" i="19"/>
  <c r="B20" i="24"/>
  <c r="B8" i="24" s="1"/>
  <c r="C14" i="19"/>
  <c r="C20" i="24"/>
  <c r="C8" i="24" s="1"/>
  <c r="C9" i="22"/>
  <c r="C8" i="22"/>
  <c r="D17" i="17"/>
  <c r="C20" i="10"/>
  <c r="C21" i="24"/>
  <c r="C9" i="24" s="1"/>
  <c r="B8" i="10"/>
  <c r="D17" i="15" s="1"/>
  <c r="C8" i="17"/>
  <c r="J27" i="17" s="1"/>
  <c r="C17" i="10"/>
  <c r="C16" i="10"/>
  <c r="J45" i="21"/>
  <c r="B20" i="21"/>
  <c r="J48" i="21"/>
  <c r="C34" i="21"/>
  <c r="B35" i="21"/>
  <c r="J46" i="21"/>
  <c r="C20" i="21"/>
  <c r="C15" i="20"/>
  <c r="D20" i="7"/>
  <c r="B34" i="7"/>
  <c r="C13" i="7"/>
  <c r="C14" i="7"/>
  <c r="C16" i="7"/>
  <c r="C8" i="7"/>
  <c r="C6" i="7"/>
  <c r="C9" i="7"/>
  <c r="C20" i="7"/>
  <c r="C11" i="7"/>
  <c r="C15" i="7"/>
  <c r="C17" i="7"/>
  <c r="C18" i="7"/>
  <c r="C7" i="7"/>
  <c r="C10" i="7"/>
  <c r="C12" i="7"/>
  <c r="B35" i="7"/>
  <c r="C33" i="7" s="1"/>
  <c r="C34" i="7"/>
  <c r="D34" i="7"/>
  <c r="C19" i="7"/>
  <c r="B15" i="17"/>
  <c r="E20" i="7"/>
  <c r="E7" i="7"/>
  <c r="E8" i="7"/>
  <c r="E9" i="7"/>
  <c r="E10" i="7"/>
  <c r="E11" i="7"/>
  <c r="E12" i="7"/>
  <c r="E13" i="7"/>
  <c r="E14" i="7"/>
  <c r="E15" i="7"/>
  <c r="E16" i="7"/>
  <c r="E17" i="7"/>
  <c r="E18" i="7"/>
  <c r="E19" i="7"/>
  <c r="E6" i="7"/>
  <c r="D22" i="18" l="1"/>
  <c r="D21" i="18"/>
  <c r="E34" i="15"/>
  <c r="D45" i="19"/>
  <c r="D46" i="19"/>
  <c r="C17" i="22"/>
  <c r="E35" i="15"/>
  <c r="E68" i="15"/>
  <c r="D88" i="19"/>
  <c r="C17" i="24"/>
  <c r="E14" i="19"/>
  <c r="F14" i="19"/>
  <c r="C16" i="24"/>
  <c r="D68" i="15"/>
  <c r="C88" i="19"/>
  <c r="E13" i="19"/>
  <c r="F13" i="19"/>
  <c r="D34" i="15"/>
  <c r="C45" i="19"/>
  <c r="D35" i="15"/>
  <c r="C16" i="22"/>
  <c r="C46" i="19"/>
  <c r="B20" i="10"/>
  <c r="B21" i="24"/>
  <c r="B9" i="24" s="1"/>
  <c r="D89" i="19"/>
  <c r="E69" i="15"/>
  <c r="C11" i="10"/>
  <c r="E20" i="15" s="1"/>
  <c r="C12" i="10"/>
  <c r="E21" i="15" s="1"/>
  <c r="E17" i="17"/>
  <c r="K28" i="17" s="1"/>
  <c r="J32" i="17" s="1"/>
  <c r="C10" i="10"/>
  <c r="E19" i="15" s="1"/>
  <c r="C9" i="10"/>
  <c r="E18" i="15" s="1"/>
  <c r="D20" i="18"/>
  <c r="D23" i="18" s="1"/>
  <c r="D33" i="18" s="1"/>
  <c r="C8" i="25"/>
  <c r="C35" i="21"/>
  <c r="C17" i="20"/>
  <c r="D35" i="7"/>
  <c r="E34" i="7"/>
  <c r="C32" i="7"/>
  <c r="C22" i="7"/>
  <c r="C23" i="7"/>
  <c r="C35" i="7"/>
  <c r="C27" i="7"/>
  <c r="C28" i="7"/>
  <c r="C24" i="7"/>
  <c r="C21" i="7"/>
  <c r="C30" i="7"/>
  <c r="C31" i="7"/>
  <c r="C25" i="7"/>
  <c r="C26" i="7"/>
  <c r="C29" i="7"/>
  <c r="B17" i="17"/>
  <c r="C15" i="17"/>
  <c r="C17" i="17" l="1"/>
  <c r="J28" i="17" s="1"/>
  <c r="J31" i="17" s="1"/>
  <c r="B10" i="10"/>
  <c r="D19" i="15" s="1"/>
  <c r="C20" i="18"/>
  <c r="B8" i="25"/>
  <c r="B9" i="10"/>
  <c r="D18" i="15" s="1"/>
  <c r="E86" i="15"/>
  <c r="C12" i="25"/>
  <c r="E90" i="15" s="1"/>
  <c r="C11" i="25"/>
  <c r="E89" i="15" s="1"/>
  <c r="C17" i="25"/>
  <c r="D69" i="15"/>
  <c r="C89" i="19"/>
  <c r="B11" i="10"/>
  <c r="D20" i="15" s="1"/>
  <c r="B12" i="10"/>
  <c r="D21" i="15" s="1"/>
  <c r="E23" i="7"/>
  <c r="E35" i="7"/>
  <c r="E26" i="7"/>
  <c r="E30" i="7"/>
  <c r="E31" i="7"/>
  <c r="E21" i="7"/>
  <c r="E25" i="7"/>
  <c r="E27" i="7"/>
  <c r="E29" i="7"/>
  <c r="E32" i="7"/>
  <c r="E33" i="7"/>
  <c r="E22" i="7"/>
  <c r="E24" i="7"/>
  <c r="E28" i="7"/>
  <c r="D86" i="15" l="1"/>
  <c r="B12" i="25"/>
  <c r="D90" i="15" s="1"/>
  <c r="B11" i="25"/>
  <c r="D89" i="15" s="1"/>
  <c r="C16" i="25"/>
  <c r="D27" i="18"/>
  <c r="C23" i="18"/>
  <c r="D32" i="18" s="1"/>
</calcChain>
</file>

<file path=xl/sharedStrings.xml><?xml version="1.0" encoding="utf-8"?>
<sst xmlns="http://schemas.openxmlformats.org/spreadsheetml/2006/main" count="396" uniqueCount="274">
  <si>
    <t>COMMON SIZE ANALYSIS - INCOME STATEMENT</t>
  </si>
  <si>
    <t>Item</t>
  </si>
  <si>
    <t>2024 (Rs.'000)</t>
  </si>
  <si>
    <t>2024 (% of Revenue)</t>
  </si>
  <si>
    <t>2025 (Rs.'000)</t>
  </si>
  <si>
    <t>2025 (% of Revenue)</t>
  </si>
  <si>
    <t xml:space="preserve">Revenue </t>
  </si>
  <si>
    <t>(Cost of Sales)</t>
  </si>
  <si>
    <t>Gross Profit</t>
  </si>
  <si>
    <t>Other Income</t>
  </si>
  <si>
    <t>(Administrative Expenses)</t>
  </si>
  <si>
    <t>(Selling and Distribution Costs)</t>
  </si>
  <si>
    <t>Foreign Exchange Gain or (Loss)</t>
  </si>
  <si>
    <t>(Finance Costs)</t>
  </si>
  <si>
    <t>Finance Income</t>
  </si>
  <si>
    <t>Profit Before tax</t>
  </si>
  <si>
    <t>(Income Tax Expense)</t>
  </si>
  <si>
    <t>Net Profit</t>
  </si>
  <si>
    <r>
      <t xml:space="preserve">Color Scale : HIGH - </t>
    </r>
    <r>
      <rPr>
        <b/>
        <sz val="11"/>
        <color rgb="FF00B050"/>
        <rFont val="Aptos Narrow"/>
        <family val="2"/>
        <scheme val="minor"/>
      </rPr>
      <t xml:space="preserve">GREEN </t>
    </r>
    <r>
      <rPr>
        <b/>
        <sz val="11"/>
        <rFont val="Aptos Narrow"/>
        <family val="2"/>
        <scheme val="minor"/>
      </rPr>
      <t xml:space="preserve">, MODERATE - </t>
    </r>
    <r>
      <rPr>
        <b/>
        <sz val="11"/>
        <color rgb="FFFFFF00"/>
        <rFont val="Aptos Narrow"/>
        <family val="2"/>
        <scheme val="minor"/>
      </rPr>
      <t>YELLOW</t>
    </r>
    <r>
      <rPr>
        <b/>
        <sz val="11"/>
        <color theme="1"/>
        <rFont val="Aptos Narrow"/>
        <family val="2"/>
        <scheme val="minor"/>
      </rPr>
      <t xml:space="preserve"> , LOW - </t>
    </r>
    <r>
      <rPr>
        <b/>
        <sz val="11"/>
        <color rgb="FFFF0000"/>
        <rFont val="Aptos Narrow"/>
        <family val="2"/>
        <scheme val="minor"/>
      </rPr>
      <t>RED</t>
    </r>
  </si>
  <si>
    <t>Select the item</t>
  </si>
  <si>
    <t>Helper Table for Chart</t>
  </si>
  <si>
    <t>ITEM</t>
  </si>
  <si>
    <t>Cost of Sales</t>
  </si>
  <si>
    <t>Year</t>
  </si>
  <si>
    <t>Value</t>
  </si>
  <si>
    <t>COMMON SIZE ANALYSIS - BALANCE SHEET</t>
  </si>
  <si>
    <t>2024 (Rs. '000)</t>
  </si>
  <si>
    <t>2024 (Rs. '000)%</t>
  </si>
  <si>
    <t>2025 (Rs. '000)</t>
  </si>
  <si>
    <t>2025 (Rs. '000)%</t>
  </si>
  <si>
    <t>Property, Plant and Equipment</t>
  </si>
  <si>
    <t>Investment Property</t>
  </si>
  <si>
    <t>Intangible Assets</t>
  </si>
  <si>
    <t>Right of Use Asset</t>
  </si>
  <si>
    <t>Deferred Tax Asset</t>
  </si>
  <si>
    <t>Other Non-Current Financial Assets</t>
  </si>
  <si>
    <t>Total Non-Current Assets</t>
  </si>
  <si>
    <t>Inventories</t>
  </si>
  <si>
    <t>Trade and Other Receivables</t>
  </si>
  <si>
    <t>Advances and Prepayments</t>
  </si>
  <si>
    <t>Amounts Due from Related Party</t>
  </si>
  <si>
    <t>Other Current Financial Assets</t>
  </si>
  <si>
    <t>Cash and Cash Equivalents</t>
  </si>
  <si>
    <t>Total Current Assets</t>
  </si>
  <si>
    <t>Total Assets</t>
  </si>
  <si>
    <t>Stated Capital</t>
  </si>
  <si>
    <t>Other Components of Equity</t>
  </si>
  <si>
    <t>Retained Earnings</t>
  </si>
  <si>
    <t>Total Equity</t>
  </si>
  <si>
    <t>Lease Liability (Non-Current)</t>
  </si>
  <si>
    <t>Retirement Benefit Obligations</t>
  </si>
  <si>
    <t>Deferred Tax Liability</t>
  </si>
  <si>
    <t>Total Non-Current Liabilities</t>
  </si>
  <si>
    <t>Trade and Other Payables</t>
  </si>
  <si>
    <t>Provisions and Accrued Expenses</t>
  </si>
  <si>
    <t>Lease Liability (Current)</t>
  </si>
  <si>
    <t>Income Tax Payable</t>
  </si>
  <si>
    <t>Total Current Liabilities</t>
  </si>
  <si>
    <t>Total Liabilities</t>
  </si>
  <si>
    <t>Total Equity and Liabilities</t>
  </si>
  <si>
    <t>Select the Item</t>
  </si>
  <si>
    <t>Non Current Assets</t>
  </si>
  <si>
    <t>Current Assets</t>
  </si>
  <si>
    <t>Equity</t>
  </si>
  <si>
    <t>Liabilities</t>
  </si>
  <si>
    <t>TREND ANALYSIS - INCOME STATEMENT</t>
  </si>
  <si>
    <t>2024 (Base Year) Rs. '000</t>
  </si>
  <si>
    <t>2025 (Current year) Rs. '000</t>
  </si>
  <si>
    <t>2025 Trend %</t>
  </si>
  <si>
    <t>Revenue from Contracts with Customers</t>
  </si>
  <si>
    <t>(Selling &amp; Distribution Costs)</t>
  </si>
  <si>
    <t>Profit Before Tax</t>
  </si>
  <si>
    <r>
      <t xml:space="preserve">Color Scale : HIGH - </t>
    </r>
    <r>
      <rPr>
        <b/>
        <sz val="9"/>
        <color rgb="FF00B050"/>
        <rFont val="Aptos Narrow"/>
        <family val="2"/>
        <scheme val="minor"/>
      </rPr>
      <t xml:space="preserve">GREEN </t>
    </r>
    <r>
      <rPr>
        <b/>
        <sz val="9"/>
        <rFont val="Aptos Narrow"/>
        <family val="2"/>
        <scheme val="minor"/>
      </rPr>
      <t xml:space="preserve">, MODERATE - </t>
    </r>
    <r>
      <rPr>
        <b/>
        <sz val="9"/>
        <color rgb="FFFFFF00"/>
        <rFont val="Aptos Narrow"/>
        <family val="2"/>
        <scheme val="minor"/>
      </rPr>
      <t>YELLOW</t>
    </r>
    <r>
      <rPr>
        <b/>
        <sz val="9"/>
        <color theme="1"/>
        <rFont val="Aptos Narrow"/>
        <family val="2"/>
        <scheme val="minor"/>
      </rPr>
      <t xml:space="preserve"> , LOW - </t>
    </r>
    <r>
      <rPr>
        <b/>
        <sz val="9"/>
        <color rgb="FFFF0000"/>
        <rFont val="Aptos Narrow"/>
        <family val="2"/>
        <scheme val="minor"/>
      </rPr>
      <t>RED</t>
    </r>
  </si>
  <si>
    <t>Helper for the Charts</t>
  </si>
  <si>
    <t>2025 Trend</t>
  </si>
  <si>
    <t>Revenue</t>
  </si>
  <si>
    <t>Cost Of Sales</t>
  </si>
  <si>
    <t>Gross profit</t>
  </si>
  <si>
    <t>TREND ANALYSIS - BALANCE SHEET</t>
  </si>
  <si>
    <t>2024 - 2025 Trend %</t>
  </si>
  <si>
    <r>
      <t xml:space="preserve">Color Scale : HIGH - </t>
    </r>
    <r>
      <rPr>
        <b/>
        <sz val="10"/>
        <color rgb="FF00B050"/>
        <rFont val="Aptos Narrow"/>
        <family val="2"/>
        <scheme val="minor"/>
      </rPr>
      <t xml:space="preserve">GREEN </t>
    </r>
    <r>
      <rPr>
        <b/>
        <sz val="10"/>
        <rFont val="Aptos Narrow"/>
        <family val="2"/>
        <scheme val="minor"/>
      </rPr>
      <t xml:space="preserve">, MODARATE - </t>
    </r>
    <r>
      <rPr>
        <b/>
        <sz val="10"/>
        <color rgb="FFFFFF00"/>
        <rFont val="Aptos Narrow"/>
        <family val="2"/>
        <scheme val="minor"/>
      </rPr>
      <t>YELLOW</t>
    </r>
    <r>
      <rPr>
        <b/>
        <sz val="10"/>
        <color theme="1"/>
        <rFont val="Aptos Narrow"/>
        <family val="2"/>
        <scheme val="minor"/>
      </rPr>
      <t xml:space="preserve"> , LOW - </t>
    </r>
    <r>
      <rPr>
        <b/>
        <sz val="10"/>
        <color rgb="FFFF0000"/>
        <rFont val="Aptos Narrow"/>
        <family val="2"/>
        <scheme val="minor"/>
      </rPr>
      <t>RED</t>
    </r>
  </si>
  <si>
    <t>Helper table for Charts</t>
  </si>
  <si>
    <t>24-25 Trend</t>
  </si>
  <si>
    <t>Non Current Liabilities</t>
  </si>
  <si>
    <t>Current Liabilities</t>
  </si>
  <si>
    <t>SELECT THE ITEM</t>
  </si>
  <si>
    <t>Gross profit Ratio</t>
  </si>
  <si>
    <t>Profitability Ratios</t>
  </si>
  <si>
    <t>Net Profit Ratio</t>
  </si>
  <si>
    <t>ROE%(Return on Equity)</t>
  </si>
  <si>
    <t>ROCE%(Return on Capital Employed)</t>
  </si>
  <si>
    <t>Operating profit Ratio</t>
  </si>
  <si>
    <t>Helper for Charts</t>
  </si>
  <si>
    <t>2024(Rs.'000)</t>
  </si>
  <si>
    <t>2025(Rs.'000)</t>
  </si>
  <si>
    <t xml:space="preserve">Operating Profit(EBIT) </t>
  </si>
  <si>
    <t>Operating Profit(EBIT) = Profit Before Tax + Finance Costs - Finance Income</t>
  </si>
  <si>
    <r>
      <rPr>
        <b/>
        <sz val="12"/>
        <color rgb="FF000000"/>
        <rFont val="Calibri"/>
        <family val="2"/>
      </rPr>
      <t xml:space="preserve">Gross Profit Ratio </t>
    </r>
    <r>
      <rPr>
        <sz val="11"/>
        <color rgb="FF000000"/>
        <rFont val="Calibri"/>
        <family val="2"/>
      </rPr>
      <t>= Gross Profit / Revenue × 100</t>
    </r>
  </si>
  <si>
    <t>Shows profit after subtracting the cost of goods sold, reflecting cost efficiency.</t>
  </si>
  <si>
    <t>7,230,562/18,349,958*100=39.40%</t>
  </si>
  <si>
    <r>
      <t>7,639,297</t>
    </r>
    <r>
      <rPr>
        <sz val="11"/>
        <color theme="1"/>
        <rFont val="Aptos Narrow"/>
        <family val="2"/>
        <scheme val="minor"/>
      </rPr>
      <t>/</t>
    </r>
    <r>
      <rPr>
        <sz val="11"/>
        <color rgb="FF000000"/>
        <rFont val="Aptos Narrow"/>
        <family val="2"/>
        <scheme val="minor"/>
      </rPr>
      <t>20,988,308*100=36.40%</t>
    </r>
  </si>
  <si>
    <r>
      <rPr>
        <b/>
        <sz val="11"/>
        <color rgb="FF000000"/>
        <rFont val="Aptos Narrow"/>
        <scheme val="minor"/>
      </rPr>
      <t>Observation:</t>
    </r>
    <r>
      <rPr>
        <sz val="11"/>
        <color rgb="FF000000"/>
        <rFont val="Aptos Narrow"/>
        <scheme val="minor"/>
      </rPr>
      <t xml:space="preserve"> Declined from 39.40% (2024) to 36.40% (2025).
</t>
    </r>
    <r>
      <rPr>
        <b/>
        <sz val="11"/>
        <color rgb="FF000000"/>
        <rFont val="Aptos Narrow"/>
        <scheme val="minor"/>
      </rPr>
      <t>Reason:</t>
    </r>
    <r>
      <rPr>
        <sz val="11"/>
        <color rgb="FF000000"/>
        <rFont val="Aptos Narrow"/>
        <scheme val="minor"/>
      </rPr>
      <t xml:space="preserve"> Likely due to higher cost of sales (raw material, production, or distribution costs) or reduced pricing power.
</t>
    </r>
    <r>
      <rPr>
        <b/>
        <sz val="11"/>
        <color rgb="FF000000"/>
        <rFont val="Aptos Narrow"/>
        <scheme val="minor"/>
      </rPr>
      <t>Impact:</t>
    </r>
    <r>
      <rPr>
        <sz val="11"/>
        <color rgb="FF000000"/>
        <rFont val="Aptos Narrow"/>
        <scheme val="minor"/>
      </rPr>
      <t xml:space="preserve"> Lower gross margin reduces buffer for covering operating expenses, putting pressure on net profits and overall financial sustainability.</t>
    </r>
  </si>
  <si>
    <r>
      <rPr>
        <b/>
        <sz val="11"/>
        <color rgb="FF000000"/>
        <rFont val="Aptos Narrow"/>
        <family val="2"/>
      </rPr>
      <t>Net Profit Ratio</t>
    </r>
    <r>
      <rPr>
        <sz val="11"/>
        <color rgb="FF000000"/>
        <rFont val="Aptos Narrow"/>
        <family val="2"/>
      </rPr>
      <t xml:space="preserve"> = Net Profit  / Revenue × 100</t>
    </r>
  </si>
  <si>
    <t>Shows how much profit remains from revenue after all expenses.</t>
  </si>
  <si>
    <t>752,248/18,349,958*100=4.10%</t>
  </si>
  <si>
    <t>719,164/20,988,308*100=3.43%</t>
  </si>
  <si>
    <r>
      <rPr>
        <b/>
        <sz val="11"/>
        <color rgb="FF000000"/>
        <rFont val="Aptos Narrow"/>
        <scheme val="minor"/>
      </rPr>
      <t xml:space="preserve">Observation: </t>
    </r>
    <r>
      <rPr>
        <sz val="11"/>
        <color rgb="FF000000"/>
        <rFont val="Aptos Narrow"/>
        <scheme val="minor"/>
      </rPr>
      <t xml:space="preserve">Dropped from 4.10% to 3.43%.
</t>
    </r>
    <r>
      <rPr>
        <b/>
        <sz val="11"/>
        <color rgb="FF000000"/>
        <rFont val="Aptos Narrow"/>
        <scheme val="minor"/>
      </rPr>
      <t xml:space="preserve">Reason: </t>
    </r>
    <r>
      <rPr>
        <sz val="11"/>
        <color rgb="FF000000"/>
        <rFont val="Aptos Narrow"/>
        <scheme val="minor"/>
      </rPr>
      <t xml:space="preserve">Increase in operating expenses, finance costs, or taxation despite slightly improved operating margin.
</t>
    </r>
    <r>
      <rPr>
        <b/>
        <sz val="11"/>
        <color rgb="FF000000"/>
        <rFont val="Aptos Narrow"/>
        <scheme val="minor"/>
      </rPr>
      <t>Impact</t>
    </r>
    <r>
      <rPr>
        <sz val="11"/>
        <color rgb="FF000000"/>
        <rFont val="Aptos Narrow"/>
        <scheme val="minor"/>
      </rPr>
      <t>: Indicates weaker bottom-line efficiency, reducing shareholder returns and potentially lowering investor confidence.</t>
    </r>
  </si>
  <si>
    <r>
      <rPr>
        <b/>
        <sz val="12"/>
        <color rgb="FF000000"/>
        <rFont val="Aptos Narrow"/>
        <family val="2"/>
      </rPr>
      <t>ROE</t>
    </r>
    <r>
      <rPr>
        <sz val="11"/>
        <color rgb="FF000000"/>
        <rFont val="Aptos Narrow"/>
        <family val="2"/>
      </rPr>
      <t>= Net Profit / Total Equity *100</t>
    </r>
  </si>
  <si>
    <t>Measures how effectively a company is using its shareholders’ equity to generate profit.</t>
  </si>
  <si>
    <t>752248/22,257,695*100=3.38%</t>
  </si>
  <si>
    <t>719164/22,856,576*100=3.15%</t>
  </si>
  <si>
    <r>
      <rPr>
        <b/>
        <sz val="11"/>
        <color rgb="FF000000"/>
        <rFont val="Aptos Narrow"/>
        <family val="2"/>
        <scheme val="minor"/>
      </rPr>
      <t>Observation:</t>
    </r>
    <r>
      <rPr>
        <sz val="11"/>
        <color rgb="FF000000"/>
        <rFont val="Aptos Narrow"/>
        <family val="2"/>
        <scheme val="minor"/>
      </rPr>
      <t xml:space="preserve"> Slight decrease of 0.23 percentage points.
</t>
    </r>
    <r>
      <rPr>
        <b/>
        <sz val="11"/>
        <color rgb="FF000000"/>
        <rFont val="Aptos Narrow"/>
        <family val="2"/>
        <scheme val="minor"/>
      </rPr>
      <t>Reason:</t>
    </r>
    <r>
      <rPr>
        <sz val="11"/>
        <color rgb="FF000000"/>
        <rFont val="Aptos Narrow"/>
        <family val="2"/>
        <scheme val="minor"/>
      </rPr>
      <t xml:space="preserve"> Lower net profits combined with relatively unchanged or increased equity, leading to a drop in ROE. The decline in net profit ratio directly impacts ROE.
</t>
    </r>
    <r>
      <rPr>
        <b/>
        <sz val="11"/>
        <color rgb="FF000000"/>
        <rFont val="Aptos Narrow"/>
        <family val="2"/>
        <scheme val="minor"/>
      </rPr>
      <t>Impact:</t>
    </r>
    <r>
      <rPr>
        <sz val="11"/>
        <color rgb="FF000000"/>
        <rFont val="Aptos Narrow"/>
        <family val="2"/>
        <scheme val="minor"/>
      </rPr>
      <t xml:space="preserve"> Shareholders are earning slightly lower returns on their equity. This could reduce attractiveness for investors looking for equity returns.</t>
    </r>
  </si>
  <si>
    <r>
      <rPr>
        <b/>
        <sz val="11"/>
        <color rgb="FF000000"/>
        <rFont val="Aptos Narrow"/>
      </rPr>
      <t>ROCE</t>
    </r>
    <r>
      <rPr>
        <sz val="11"/>
        <color rgb="FF000000"/>
        <rFont val="Aptos Narrow"/>
      </rPr>
      <t xml:space="preserve"> = Operating Profit /( Total Equity +Total Non current liabilities) × 100</t>
    </r>
  </si>
  <si>
    <t>Shows how well the company generates returns for shareholders or investors.</t>
  </si>
  <si>
    <t>732,624/(22,257,695+1,585,287)*100=3.07%</t>
  </si>
  <si>
    <t>1,47,529/(22,856,576+2,174,552)*100=5.89%</t>
  </si>
  <si>
    <r>
      <rPr>
        <b/>
        <sz val="11"/>
        <color rgb="FF000000"/>
        <rFont val="Aptos Narrow"/>
      </rPr>
      <t xml:space="preserve">Observation: Increased </t>
    </r>
    <r>
      <rPr>
        <sz val="11"/>
        <color rgb="FF000000"/>
        <rFont val="Aptos Narrow"/>
      </rPr>
      <t xml:space="preserve">from 3.07% (2024) to 5.89% (2025).
</t>
    </r>
    <r>
      <rPr>
        <b/>
        <sz val="11"/>
        <color rgb="FF000000"/>
        <rFont val="Aptos Narrow"/>
      </rPr>
      <t xml:space="preserve">Reason: </t>
    </r>
    <r>
      <rPr>
        <sz val="11"/>
        <color rgb="FF000000"/>
        <rFont val="Aptos Narrow"/>
      </rPr>
      <t xml:space="preserve">Improved utilization of capital employed.
</t>
    </r>
    <r>
      <rPr>
        <b/>
        <sz val="11"/>
        <color rgb="FF000000"/>
        <rFont val="Aptos Narrow"/>
      </rPr>
      <t>Impact:</t>
    </r>
    <r>
      <rPr>
        <sz val="11"/>
        <color rgb="FF000000"/>
        <rFont val="Aptos Narrow"/>
      </rPr>
      <t xml:space="preserve"> Indicates higher efficiency in generating returns from total capital.</t>
    </r>
  </si>
  <si>
    <r>
      <rPr>
        <b/>
        <sz val="11"/>
        <color rgb="FF000000"/>
        <rFont val="Calibri"/>
        <family val="2"/>
      </rPr>
      <t>Operating Profit Ratio</t>
    </r>
    <r>
      <rPr>
        <sz val="12"/>
        <color rgb="FF000000"/>
        <rFont val="Calibri"/>
        <family val="2"/>
      </rPr>
      <t xml:space="preserve"> </t>
    </r>
    <r>
      <rPr>
        <sz val="11"/>
        <color rgb="FF000000"/>
        <rFont val="Calibri"/>
        <family val="2"/>
      </rPr>
      <t xml:space="preserve">= </t>
    </r>
    <r>
      <rPr>
        <sz val="10"/>
        <color rgb="FF000000"/>
        <rFont val="Calibri"/>
        <family val="2"/>
      </rPr>
      <t>Operating Profit / Revenue × 100</t>
    </r>
  </si>
  <si>
    <t>Shows profit from core operations before interest and taxes.</t>
  </si>
  <si>
    <t>732,624/18,49,958*100=3.99%</t>
  </si>
  <si>
    <t>1,473,529/20,988,308*100=7.02%</t>
  </si>
  <si>
    <r>
      <rPr>
        <b/>
        <sz val="11"/>
        <color rgb="FF000000"/>
        <rFont val="Aptos Narrow"/>
        <family val="2"/>
        <scheme val="minor"/>
      </rPr>
      <t>Observation: I</t>
    </r>
    <r>
      <rPr>
        <sz val="11"/>
        <color rgb="FF000000"/>
        <rFont val="Aptos Narrow"/>
        <family val="2"/>
        <scheme val="minor"/>
      </rPr>
      <t xml:space="preserve">ncreased from 3.99% (2024) to 7.02% (2025).
</t>
    </r>
    <r>
      <rPr>
        <b/>
        <sz val="11"/>
        <color rgb="FF000000"/>
        <rFont val="Aptos Narrow"/>
        <family val="2"/>
        <scheme val="minor"/>
      </rPr>
      <t xml:space="preserve">Reason: </t>
    </r>
    <r>
      <rPr>
        <sz val="11"/>
        <color rgb="FF000000"/>
        <rFont val="Aptos Narrow"/>
        <family val="2"/>
        <scheme val="minor"/>
      </rPr>
      <t>Better cost control or improved efficiency.
I</t>
    </r>
    <r>
      <rPr>
        <b/>
        <sz val="11"/>
        <color rgb="FF000000"/>
        <rFont val="Aptos Narrow"/>
        <family val="2"/>
        <scheme val="minor"/>
      </rPr>
      <t>mpact:</t>
    </r>
    <r>
      <rPr>
        <sz val="11"/>
        <color rgb="FF000000"/>
        <rFont val="Aptos Narrow"/>
        <family val="2"/>
        <scheme val="minor"/>
      </rPr>
      <t xml:space="preserve"> Stronger core business performance, boosting long-term sustainability.</t>
    </r>
  </si>
  <si>
    <t xml:space="preserve">Assumptions Made </t>
  </si>
  <si>
    <t>Suggestions for improving the Profitability Ratios:</t>
  </si>
  <si>
    <r>
      <rPr>
        <sz val="11"/>
        <color rgb="FF000000"/>
        <rFont val="Aptos Narrow"/>
        <scheme val="minor"/>
      </rPr>
      <t xml:space="preserve">To improve profitability, the company should focus on </t>
    </r>
    <r>
      <rPr>
        <b/>
        <sz val="11"/>
        <color rgb="FF000000"/>
        <rFont val="Aptos Narrow"/>
        <scheme val="minor"/>
      </rPr>
      <t>controlling costs across all operations</t>
    </r>
    <r>
      <rPr>
        <sz val="11"/>
        <color rgb="FF000000"/>
        <rFont val="Aptos Narrow"/>
        <scheme val="minor"/>
      </rPr>
      <t xml:space="preserve"> and</t>
    </r>
    <r>
      <rPr>
        <b/>
        <sz val="11"/>
        <color rgb="FF000000"/>
        <rFont val="Aptos Narrow"/>
        <scheme val="minor"/>
      </rPr>
      <t xml:space="preserve"> increasing revenue through better pricing, marketing, and product strategies</t>
    </r>
    <r>
      <rPr>
        <sz val="11"/>
        <color rgb="FF000000"/>
        <rFont val="Aptos Narrow"/>
        <scheme val="minor"/>
      </rPr>
      <t xml:space="preserve">. </t>
    </r>
    <r>
      <rPr>
        <b/>
        <sz val="11"/>
        <color rgb="FF000000"/>
        <rFont val="Aptos Narrow"/>
        <scheme val="minor"/>
      </rPr>
      <t xml:space="preserve">Enhancing asset utilization and operating efficiency, prioritizing high-margin products, and optimizing finance and tax management </t>
    </r>
    <r>
      <rPr>
        <sz val="11"/>
        <color rgb="FF000000"/>
        <rFont val="Aptos Narrow"/>
        <scheme val="minor"/>
      </rPr>
      <t xml:space="preserve">can further strengthen returns. </t>
    </r>
    <r>
      <rPr>
        <b/>
        <sz val="11"/>
        <color rgb="FF000000"/>
        <rFont val="Aptos Narrow"/>
        <scheme val="minor"/>
      </rPr>
      <t>Investing in employee productivity and training,</t>
    </r>
    <r>
      <rPr>
        <sz val="11"/>
        <color rgb="FF000000"/>
        <rFont val="Aptos Narrow"/>
        <scheme val="minor"/>
      </rPr>
      <t xml:space="preserve"> while</t>
    </r>
    <r>
      <rPr>
        <b/>
        <sz val="11"/>
        <color rgb="FF000000"/>
        <rFont val="Aptos Narrow"/>
        <scheme val="minor"/>
      </rPr>
      <t xml:space="preserve"> maintaining strong customer loyalty</t>
    </r>
    <r>
      <rPr>
        <sz val="11"/>
        <color rgb="FF000000"/>
        <rFont val="Aptos Narrow"/>
        <scheme val="minor"/>
      </rPr>
      <t xml:space="preserve">, will support more sustainable and consistent profits. Additionally, </t>
    </r>
    <r>
      <rPr>
        <b/>
        <sz val="11"/>
        <color rgb="FF000000"/>
        <rFont val="Aptos Narrow"/>
        <scheme val="minor"/>
      </rPr>
      <t>regularly reviewing performance metrics</t>
    </r>
    <r>
      <rPr>
        <sz val="11"/>
        <color rgb="FF000000"/>
        <rFont val="Aptos Narrow"/>
        <scheme val="minor"/>
      </rPr>
      <t xml:space="preserve"> and </t>
    </r>
    <r>
      <rPr>
        <b/>
        <sz val="11"/>
        <color rgb="FF000000"/>
        <rFont val="Aptos Narrow"/>
        <scheme val="minor"/>
      </rPr>
      <t xml:space="preserve">strategically reinvesting earnings in value-adding projects </t>
    </r>
    <r>
      <rPr>
        <sz val="11"/>
        <color rgb="FF000000"/>
        <rFont val="Aptos Narrow"/>
        <scheme val="minor"/>
      </rPr>
      <t xml:space="preserve">can drive long-term growth and improve overall financial performance.		
		</t>
    </r>
  </si>
  <si>
    <t>RATIO ANALYSIS - LIQUIDITY RATIO</t>
  </si>
  <si>
    <t>Quick Ratio</t>
  </si>
  <si>
    <t>Liquidity Ratios</t>
  </si>
  <si>
    <t>Current Ratio</t>
  </si>
  <si>
    <r>
      <t>Current Ratio</t>
    </r>
    <r>
      <rPr>
        <sz val="11"/>
        <color theme="1"/>
        <rFont val="Calibri"/>
        <family val="2"/>
      </rPr>
      <t xml:space="preserve"> = Current Assets/Current Liabiliites</t>
    </r>
  </si>
  <si>
    <t>Measures the company’s ability to meet short-term liabilities with its current assets.</t>
  </si>
  <si>
    <t>19,806,194/3,091,490=6.406682</t>
  </si>
  <si>
    <t>19,557,427/3,730,513=5.242557</t>
  </si>
  <si>
    <r>
      <rPr>
        <b/>
        <sz val="11"/>
        <color rgb="FF000000"/>
        <rFont val="Aptos Narrow"/>
        <scheme val="minor"/>
      </rPr>
      <t>Observation</t>
    </r>
    <r>
      <rPr>
        <sz val="11"/>
        <color rgb="FF000000"/>
        <rFont val="Aptos Narrow"/>
        <scheme val="minor"/>
      </rPr>
      <t xml:space="preserve">: Declined from 6.41 (2024) to 5.24 (2025).
</t>
    </r>
    <r>
      <rPr>
        <b/>
        <sz val="11"/>
        <color rgb="FF000000"/>
        <rFont val="Aptos Narrow"/>
        <scheme val="minor"/>
      </rPr>
      <t>Reason</t>
    </r>
    <r>
      <rPr>
        <sz val="11"/>
        <color rgb="FF000000"/>
        <rFont val="Aptos Narrow"/>
        <scheme val="minor"/>
      </rPr>
      <t xml:space="preserve">: A reduction in current assets (cash, receivables, or inventory) or an increase in current liabilities.
</t>
    </r>
    <r>
      <rPr>
        <b/>
        <sz val="11"/>
        <color rgb="FF000000"/>
        <rFont val="Aptos Narrow"/>
        <scheme val="minor"/>
      </rPr>
      <t>Impact</t>
    </r>
    <r>
      <rPr>
        <sz val="11"/>
        <color rgb="FF000000"/>
        <rFont val="Aptos Narrow"/>
        <scheme val="minor"/>
      </rPr>
      <t>: Although still well above the ideal benchmark of 2:1, the decline suggests slightly reduced short-term financial flexibility and working capital strength.</t>
    </r>
  </si>
  <si>
    <r>
      <rPr>
        <b/>
        <sz val="11"/>
        <color rgb="FF000000"/>
        <rFont val="Aptos Narrow"/>
        <family val="2"/>
        <scheme val="minor"/>
      </rPr>
      <t>Quick Ratio</t>
    </r>
    <r>
      <rPr>
        <sz val="11"/>
        <color rgb="FF000000"/>
        <rFont val="Aptos Narrow"/>
        <family val="2"/>
        <scheme val="minor"/>
      </rPr>
      <t xml:space="preserve"> =    Current Assets - (Inventory+prepayments)/Current Liabilities</t>
    </r>
  </si>
  <si>
    <t>Measures the company’s ability to meet short-term obligations using only its most liquid assets, excluding inventory.</t>
  </si>
  <si>
    <t>(19,806,194-2,690,191-2,199,360)/3,091,490=4.83</t>
  </si>
  <si>
    <t>(19,557,427-3,179,363-1,255,754)/3,730,513=4.05</t>
  </si>
  <si>
    <r>
      <rPr>
        <b/>
        <sz val="11"/>
        <color rgb="FF000000"/>
        <rFont val="Aptos Narrow"/>
        <scheme val="minor"/>
      </rPr>
      <t>Observation</t>
    </r>
    <r>
      <rPr>
        <sz val="11"/>
        <color rgb="FF000000"/>
        <rFont val="Aptos Narrow"/>
        <scheme val="minor"/>
      </rPr>
      <t xml:space="preserve">: Fell from 4.83 (2024) to 4.05 (2025).
</t>
    </r>
    <r>
      <rPr>
        <b/>
        <sz val="11"/>
        <color rgb="FF000000"/>
        <rFont val="Aptos Narrow"/>
        <scheme val="minor"/>
      </rPr>
      <t>Reason</t>
    </r>
    <r>
      <rPr>
        <sz val="11"/>
        <color rgb="FF000000"/>
        <rFont val="Aptos Narrow"/>
        <scheme val="minor"/>
      </rPr>
      <t xml:space="preserve">: Lower liquid assets (cash, receivables) compared to liabilities.
</t>
    </r>
    <r>
      <rPr>
        <b/>
        <sz val="11"/>
        <color rgb="FF000000"/>
        <rFont val="Aptos Narrow"/>
        <scheme val="minor"/>
      </rPr>
      <t>Impact</t>
    </r>
    <r>
      <rPr>
        <sz val="11"/>
        <color rgb="FF000000"/>
        <rFont val="Aptos Narrow"/>
        <scheme val="minor"/>
      </rPr>
      <t>: The company still has ample liquidity to cover obligations, but efficiency in managing liquid resources has weakened.</t>
    </r>
  </si>
  <si>
    <t>Assumption Made</t>
  </si>
  <si>
    <t>Suggestions for improving the Liquidity Ratios:</t>
  </si>
  <si>
    <r>
      <rPr>
        <sz val="11"/>
        <color rgb="FF000000"/>
        <rFont val="Aptos Narrow"/>
        <scheme val="minor"/>
      </rPr>
      <t xml:space="preserve">To maintain healthy liquidity ratios, the company should carefully </t>
    </r>
    <r>
      <rPr>
        <b/>
        <sz val="11"/>
        <color rgb="FF000000"/>
        <rFont val="Aptos Narrow"/>
        <scheme val="minor"/>
      </rPr>
      <t>monitor its current liabilities in relation to current assets</t>
    </r>
    <r>
      <rPr>
        <sz val="11"/>
        <color rgb="FF000000"/>
        <rFont val="Aptos Narrow"/>
        <scheme val="minor"/>
      </rPr>
      <t xml:space="preserve">, as the decrease in ratios in 2025 indicates that liabilities may be rising faster than assets. </t>
    </r>
    <r>
      <rPr>
        <b/>
        <sz val="11"/>
        <color rgb="FF000000"/>
        <rFont val="Aptos Narrow"/>
        <scheme val="minor"/>
      </rPr>
      <t>Reducing current liabilities</t>
    </r>
    <r>
      <rPr>
        <sz val="11"/>
        <color rgb="FF000000"/>
        <rFont val="Aptos Narrow"/>
        <scheme val="minor"/>
      </rPr>
      <t xml:space="preserve"> can help restore liquidity to a healthier level. Measures such as </t>
    </r>
    <r>
      <rPr>
        <b/>
        <sz val="11"/>
        <color rgb="FF000000"/>
        <rFont val="Aptos Narrow"/>
        <scheme val="minor"/>
      </rPr>
      <t>controlling short-term borrowings, negotiating better payment terms with suppliers</t>
    </r>
    <r>
      <rPr>
        <sz val="11"/>
        <color rgb="FF000000"/>
        <rFont val="Aptos Narrow"/>
        <scheme val="minor"/>
      </rPr>
      <t>,</t>
    </r>
    <r>
      <rPr>
        <b/>
        <sz val="11"/>
        <color rgb="FF000000"/>
        <rFont val="Aptos Narrow"/>
        <scheme val="minor"/>
      </rPr>
      <t xml:space="preserve"> purchasing inventories at lower costs, obtaining discounts from creditors</t>
    </r>
    <r>
      <rPr>
        <sz val="11"/>
        <color rgb="FF000000"/>
        <rFont val="Aptos Narrow"/>
        <scheme val="minor"/>
      </rPr>
      <t xml:space="preserve">, and </t>
    </r>
    <r>
      <rPr>
        <b/>
        <sz val="11"/>
        <color rgb="FF000000"/>
        <rFont val="Aptos Narrow"/>
        <scheme val="minor"/>
      </rPr>
      <t>securing short-term loans at lower interest rates</t>
    </r>
    <r>
      <rPr>
        <sz val="11"/>
        <color rgb="FF000000"/>
        <rFont val="Aptos Narrow"/>
        <scheme val="minor"/>
      </rPr>
      <t xml:space="preserve"> can be implemented to strengthen the company’s liquidity position.</t>
    </r>
  </si>
  <si>
    <t>RATIO ANALYSIS - EFFICIENCY RATIO</t>
  </si>
  <si>
    <t>Inventory Days</t>
  </si>
  <si>
    <t>Effiency Ratios(Activity Ratios)</t>
  </si>
  <si>
    <t>Receivable Collection Period</t>
  </si>
  <si>
    <t xml:space="preserve">Payables settelement period </t>
  </si>
  <si>
    <t>Cash conversion cycle</t>
  </si>
  <si>
    <t>Inventory Turnover Ratio</t>
  </si>
  <si>
    <r>
      <rPr>
        <b/>
        <sz val="11"/>
        <color rgb="FF000000"/>
        <rFont val="Aptos Narrow"/>
        <family val="2"/>
      </rPr>
      <t xml:space="preserve">Inventory Days </t>
    </r>
    <r>
      <rPr>
        <sz val="11"/>
        <color rgb="FF000000"/>
        <rFont val="Aptos Narrow"/>
        <family val="2"/>
      </rPr>
      <t>=Inventory /Cost of good sold*365 Days</t>
    </r>
  </si>
  <si>
    <t>Indicates the average number of days inventory stays in stock.</t>
  </si>
  <si>
    <t>2,690,191*365/7,230,562=88.30</t>
  </si>
  <si>
    <t>3,179,363*365/13,349,011=86.93</t>
  </si>
  <si>
    <r>
      <rPr>
        <b/>
        <sz val="11"/>
        <color rgb="FF000000"/>
        <rFont val="Aptos Narrow"/>
        <scheme val="minor"/>
      </rPr>
      <t>Observation</t>
    </r>
    <r>
      <rPr>
        <sz val="11"/>
        <color rgb="FF000000"/>
        <rFont val="Aptos Narrow"/>
        <scheme val="minor"/>
      </rPr>
      <t xml:space="preserve">: Decreased from 88.31 days to 86.93 days.
</t>
    </r>
    <r>
      <rPr>
        <b/>
        <sz val="11"/>
        <color rgb="FF000000"/>
        <rFont val="Aptos Narrow"/>
        <scheme val="minor"/>
      </rPr>
      <t>Reason</t>
    </r>
    <r>
      <rPr>
        <sz val="11"/>
        <color rgb="FF000000"/>
        <rFont val="Aptos Narrow"/>
        <scheme val="minor"/>
      </rPr>
      <t xml:space="preserve">: Faster movement of stock or reduced excess inventory.
</t>
    </r>
    <r>
      <rPr>
        <b/>
        <sz val="11"/>
        <color rgb="FF000000"/>
        <rFont val="Aptos Narrow"/>
        <scheme val="minor"/>
      </rPr>
      <t>Impact</t>
    </r>
    <r>
      <rPr>
        <sz val="11"/>
        <color rgb="FF000000"/>
        <rFont val="Aptos Narrow"/>
        <scheme val="minor"/>
      </rPr>
      <t>: Positive sign — cash is tied up in stock for fewer days, improving liquidity.</t>
    </r>
  </si>
  <si>
    <r>
      <rPr>
        <b/>
        <sz val="11"/>
        <color rgb="FF000000"/>
        <rFont val="Aptos Narrow"/>
        <family val="2"/>
        <scheme val="minor"/>
      </rPr>
      <t>Receivable Collection Period =</t>
    </r>
    <r>
      <rPr>
        <sz val="11"/>
        <color rgb="FF000000"/>
        <rFont val="Aptos Narrow"/>
        <family val="2"/>
        <scheme val="minor"/>
      </rPr>
      <t xml:space="preserve"> Receivables/sales* 365 Days</t>
    </r>
  </si>
  <si>
    <t>Shows the average time taken to collect cash from customers.</t>
  </si>
  <si>
    <t>6,195,296*365/18,349,958=123.23</t>
  </si>
  <si>
    <t>7,098,803*365/20,988,308=123.45%</t>
  </si>
  <si>
    <r>
      <rPr>
        <b/>
        <sz val="11"/>
        <color rgb="FF000000"/>
        <rFont val="Aptos Narrow"/>
        <scheme val="minor"/>
      </rPr>
      <t>Observation</t>
    </r>
    <r>
      <rPr>
        <sz val="11"/>
        <color rgb="FF000000"/>
        <rFont val="Aptos Narrow"/>
        <scheme val="minor"/>
      </rPr>
      <t xml:space="preserve">: Remained almost the same, 123.23 days to 123.45 days.
</t>
    </r>
    <r>
      <rPr>
        <b/>
        <sz val="11"/>
        <color rgb="FF000000"/>
        <rFont val="Aptos Narrow"/>
        <scheme val="minor"/>
      </rPr>
      <t>Reason</t>
    </r>
    <r>
      <rPr>
        <sz val="11"/>
        <color rgb="FF000000"/>
        <rFont val="Aptos Narrow"/>
        <scheme val="minor"/>
      </rPr>
      <t xml:space="preserve">: No major change in credit policy or collection efficiency.
</t>
    </r>
    <r>
      <rPr>
        <b/>
        <sz val="11"/>
        <color rgb="FF000000"/>
        <rFont val="Aptos Narrow"/>
        <scheme val="minor"/>
      </rPr>
      <t>Impact</t>
    </r>
    <r>
      <rPr>
        <sz val="11"/>
        <color rgb="FF000000"/>
        <rFont val="Aptos Narrow"/>
        <scheme val="minor"/>
      </rPr>
      <t>: Long collection period may strain cash flow, though stability shows consistent credit management.</t>
    </r>
  </si>
  <si>
    <r>
      <t xml:space="preserve">Payables settelement period =  </t>
    </r>
    <r>
      <rPr>
        <sz val="11"/>
        <color theme="1"/>
        <rFont val="Aptos Narrow"/>
        <family val="2"/>
        <scheme val="minor"/>
      </rPr>
      <t>Trade payables/ cost of sales *365</t>
    </r>
  </si>
  <si>
    <t>Shows the average time taken to pay suppliers.</t>
  </si>
  <si>
    <t>1,065,339*365/11,119,396=34.97</t>
  </si>
  <si>
    <t>1495629*365/13,349,011=26.00</t>
  </si>
  <si>
    <r>
      <rPr>
        <b/>
        <sz val="11"/>
        <color rgb="FF000000"/>
        <rFont val="Aptos Narrow"/>
        <scheme val="minor"/>
      </rPr>
      <t>Observation</t>
    </r>
    <r>
      <rPr>
        <sz val="11"/>
        <color rgb="FF000000"/>
        <rFont val="Aptos Narrow"/>
        <scheme val="minor"/>
      </rPr>
      <t xml:space="preserve">: Dropped from 34.97 days to 26.01 days.
</t>
    </r>
    <r>
      <rPr>
        <b/>
        <sz val="11"/>
        <color rgb="FF000000"/>
        <rFont val="Aptos Narrow"/>
        <scheme val="minor"/>
      </rPr>
      <t>Reason</t>
    </r>
    <r>
      <rPr>
        <sz val="11"/>
        <color rgb="FF000000"/>
        <rFont val="Aptos Narrow"/>
        <scheme val="minor"/>
      </rPr>
      <t xml:space="preserve">: Faster payments to suppliers, possibly due to stronger cash position or supplier pressure for quicker settlement.
</t>
    </r>
    <r>
      <rPr>
        <b/>
        <sz val="11"/>
        <color rgb="FF000000"/>
        <rFont val="Aptos Narrow"/>
        <scheme val="minor"/>
      </rPr>
      <t>Impact</t>
    </r>
    <r>
      <rPr>
        <sz val="11"/>
        <color rgb="FF000000"/>
        <rFont val="Aptos Narrow"/>
        <scheme val="minor"/>
      </rPr>
      <t>: Could strengthen supplier relationships but reduces available free cash for operations.</t>
    </r>
  </si>
  <si>
    <r>
      <rPr>
        <b/>
        <sz val="11"/>
        <color rgb="FF000000"/>
        <rFont val="Aptos Narrow"/>
        <family val="2"/>
        <scheme val="minor"/>
      </rPr>
      <t xml:space="preserve">Cash conversion cycle = </t>
    </r>
    <r>
      <rPr>
        <sz val="11"/>
        <color rgb="FF000000"/>
        <rFont val="Aptos Narrow"/>
        <family val="2"/>
        <scheme val="minor"/>
      </rPr>
      <t>Inventory Days+ Receivable days-Payable days</t>
    </r>
  </si>
  <si>
    <t>Financial metric that measures the time it takes for a company to convert its investments in inventory and other resources into cash flows from sales.</t>
  </si>
  <si>
    <t>88.306+123.309-34.970=176.567</t>
  </si>
  <si>
    <t>86.932+123.452-26.009=184.375</t>
  </si>
  <si>
    <r>
      <rPr>
        <b/>
        <sz val="11"/>
        <color rgb="FF000000"/>
        <rFont val="Aptos Narrow"/>
        <family val="2"/>
        <scheme val="minor"/>
      </rPr>
      <t>Observation</t>
    </r>
    <r>
      <rPr>
        <sz val="11"/>
        <color rgb="FF000000"/>
        <rFont val="Aptos Narrow"/>
        <family val="2"/>
        <scheme val="minor"/>
      </rPr>
      <t xml:space="preserve">: CCC increased from 176.57 days (2024) to 184.38 days (2025).
</t>
    </r>
    <r>
      <rPr>
        <b/>
        <sz val="11"/>
        <color rgb="FF000000"/>
        <rFont val="Aptos Narrow"/>
        <family val="2"/>
        <scheme val="minor"/>
      </rPr>
      <t>Reason</t>
    </r>
    <r>
      <rPr>
        <sz val="11"/>
        <color rgb="FF000000"/>
        <rFont val="Aptos Narrow"/>
        <family val="2"/>
        <scheme val="minor"/>
      </rPr>
      <t xml:space="preserve">: Receivables took longer to collect and payables were settled faster.
</t>
    </r>
    <r>
      <rPr>
        <b/>
        <sz val="11"/>
        <color rgb="FF000000"/>
        <rFont val="Aptos Narrow"/>
        <family val="2"/>
        <scheme val="minor"/>
      </rPr>
      <t>Impact</t>
    </r>
    <r>
      <rPr>
        <sz val="11"/>
        <color rgb="FF000000"/>
        <rFont val="Aptos Narrow"/>
        <family val="2"/>
        <scheme val="minor"/>
      </rPr>
      <t>: Cash is tied up longer, reducing liquidity.</t>
    </r>
  </si>
  <si>
    <t>Suggestions for improving the Efficiency Ratios:</t>
  </si>
  <si>
    <t>RATIO ANALYSIS - GEARING RATIO</t>
  </si>
  <si>
    <t>Interest Serving Ratio</t>
  </si>
  <si>
    <t>Gearing Ratios</t>
  </si>
  <si>
    <t>Debt to Equity Ratio</t>
  </si>
  <si>
    <t>Total Debt (Total Non Current Liabilities)</t>
  </si>
  <si>
    <r>
      <rPr>
        <b/>
        <sz val="11"/>
        <color rgb="FF000000"/>
        <rFont val="Calibri"/>
      </rPr>
      <t>Debt to Equity Ratio =</t>
    </r>
    <r>
      <rPr>
        <sz val="11"/>
        <color rgb="FF000000"/>
        <rFont val="Calibri"/>
      </rPr>
      <t xml:space="preserve"> Debt/Equity</t>
    </r>
  </si>
  <si>
    <t>Measures the ratio of borrowings compared to equity</t>
  </si>
  <si>
    <t>1,585,287,000/22,257,695,000 = 0.0712</t>
  </si>
  <si>
    <t>2,174,552,000/22,856,576,000 = 0.0951</t>
  </si>
  <si>
    <r>
      <rPr>
        <b/>
        <sz val="11"/>
        <color rgb="FF000000"/>
        <rFont val="Aptos Narrow"/>
        <scheme val="minor"/>
      </rPr>
      <t>Observation:</t>
    </r>
    <r>
      <rPr>
        <sz val="11"/>
        <color rgb="FF000000"/>
        <rFont val="Aptos Narrow"/>
        <scheme val="minor"/>
      </rPr>
      <t xml:space="preserve"> The debt-to-equity ratio rose from 0.07 in 2024 to 0.10 in 2025.
</t>
    </r>
    <r>
      <rPr>
        <b/>
        <sz val="11"/>
        <color rgb="FF000000"/>
        <rFont val="Aptos Narrow"/>
        <scheme val="minor"/>
      </rPr>
      <t>Reason:</t>
    </r>
    <r>
      <rPr>
        <sz val="11"/>
        <color rgb="FF000000"/>
        <rFont val="Aptos Narrow"/>
        <scheme val="minor"/>
      </rPr>
      <t xml:space="preserve"> This increase indicates that the company has taken on slightly more debt compared to equity, reflecting a cautious rise in financial leverage.
</t>
    </r>
    <r>
      <rPr>
        <b/>
        <sz val="11"/>
        <color rgb="FF000000"/>
        <rFont val="Aptos Narrow"/>
        <scheme val="minor"/>
      </rPr>
      <t>Impact:</t>
    </r>
    <r>
      <rPr>
        <sz val="11"/>
        <color rgb="FF000000"/>
        <rFont val="Aptos Narrow"/>
        <scheme val="minor"/>
      </rPr>
      <t xml:space="preserve"> Despite the increase, the ratio is still very low, showing that the company relies minimally on borrowings. Financial risk remains low, and the company still has significant capacity to take on additional debt if needed for future expansion.</t>
    </r>
  </si>
  <si>
    <r>
      <rPr>
        <b/>
        <sz val="11"/>
        <color rgb="FF000000"/>
        <rFont val="Aptos Narrow"/>
        <family val="2"/>
        <scheme val="minor"/>
      </rPr>
      <t>Interest Serving Ratio</t>
    </r>
    <r>
      <rPr>
        <sz val="11"/>
        <color rgb="FF000000"/>
        <rFont val="Aptos Narrow"/>
        <family val="2"/>
        <scheme val="minor"/>
      </rPr>
      <t xml:space="preserve"> = Operating Profit(EBIT)/Finance Expense</t>
    </r>
  </si>
  <si>
    <t>Measures the ability to settle borrowings finance expenses out of company's earnings</t>
  </si>
  <si>
    <t>732,624,000/183,757,000 =3.9869</t>
  </si>
  <si>
    <t>1,473,529,000/146,966,000 = 10.0263</t>
  </si>
  <si>
    <r>
      <rPr>
        <b/>
        <sz val="11"/>
        <color rgb="FF000000"/>
        <rFont val="Aptos Narrow"/>
        <scheme val="minor"/>
      </rPr>
      <t>Observation:</t>
    </r>
    <r>
      <rPr>
        <sz val="11"/>
        <color rgb="FF000000"/>
        <rFont val="Aptos Narrow"/>
        <scheme val="minor"/>
      </rPr>
      <t xml:space="preserve"> Interest coverage improved from 3.99 times in 2024 to 10.03 times in 2025.
</t>
    </r>
    <r>
      <rPr>
        <b/>
        <sz val="11"/>
        <color rgb="FF000000"/>
        <rFont val="Aptos Narrow"/>
        <scheme val="minor"/>
      </rPr>
      <t>Reason:</t>
    </r>
    <r>
      <rPr>
        <sz val="11"/>
        <color rgb="FF000000"/>
        <rFont val="Aptos Narrow"/>
        <scheme val="minor"/>
      </rPr>
      <t xml:space="preserve"> Operating profit (EBIT) increased in 2025 while finance costs remained relatively low, strengthening the company’s ability to cover interest expenses.
</t>
    </r>
    <r>
      <rPr>
        <b/>
        <sz val="11"/>
        <color rgb="FF000000"/>
        <rFont val="Aptos Narrow"/>
        <scheme val="minor"/>
      </rPr>
      <t>Impact:</t>
    </r>
    <r>
      <rPr>
        <sz val="11"/>
        <color rgb="FF000000"/>
        <rFont val="Aptos Narrow"/>
        <scheme val="minor"/>
      </rPr>
      <t xml:space="preserve"> With coverage well above the safe benchmark of 3 times, the company is in a very strong position to meet interest obligations, signaling excellent solvency and providing confidence to creditors and investors.</t>
    </r>
  </si>
  <si>
    <t>Suggestions for improving the Gearing Ratios:</t>
  </si>
  <si>
    <r>
      <rPr>
        <sz val="11"/>
        <color rgb="FF000000"/>
        <rFont val="Aptos Narrow"/>
        <scheme val="minor"/>
      </rPr>
      <t xml:space="preserve">Overall, the company’s gearing position remains conservative. To strengthen it, the company </t>
    </r>
    <r>
      <rPr>
        <b/>
        <sz val="11"/>
        <color rgb="FF000000"/>
        <rFont val="Aptos Narrow"/>
        <scheme val="minor"/>
      </rPr>
      <t>should prioritize retaining more earnings to build equity and reduce reliance on borrowings.</t>
    </r>
    <r>
      <rPr>
        <sz val="11"/>
        <color rgb="FF000000"/>
        <rFont val="Aptos Narrow"/>
        <scheme val="minor"/>
      </rPr>
      <t xml:space="preserve"> </t>
    </r>
    <r>
      <rPr>
        <b/>
        <sz val="11"/>
        <color rgb="FF000000"/>
        <rFont val="Aptos Narrow"/>
        <scheme val="minor"/>
      </rPr>
      <t>Sustaining profitability through operational efficiency and revenue growth is key to maintaining strong interest coverage.</t>
    </r>
    <r>
      <rPr>
        <sz val="11"/>
        <color rgb="FF000000"/>
        <rFont val="Aptos Narrow"/>
        <scheme val="minor"/>
      </rPr>
      <t xml:space="preserve"> The company could also </t>
    </r>
    <r>
      <rPr>
        <b/>
        <sz val="11"/>
        <color rgb="FF000000"/>
        <rFont val="Aptos Narrow"/>
        <scheme val="minor"/>
      </rPr>
      <t>restructure existing debt at lower costs to further minimize financial risk.</t>
    </r>
    <r>
      <rPr>
        <sz val="11"/>
        <color rgb="FF000000"/>
        <rFont val="Aptos Narrow"/>
        <scheme val="minor"/>
      </rPr>
      <t xml:space="preserve"> </t>
    </r>
    <r>
      <rPr>
        <b/>
        <sz val="11"/>
        <color rgb="FF000000"/>
        <rFont val="Aptos Narrow"/>
        <scheme val="minor"/>
      </rPr>
      <t>Maintaining a prudent dividend policy while exploring equity financing options will provide additional stability and flexibility.</t>
    </r>
    <r>
      <rPr>
        <sz val="11"/>
        <color rgb="FF000000"/>
        <rFont val="Aptos Narrow"/>
        <scheme val="minor"/>
      </rPr>
      <t xml:space="preserve"> Furthermore, focusing on </t>
    </r>
    <r>
      <rPr>
        <b/>
        <sz val="11"/>
        <color rgb="FF000000"/>
        <rFont val="Aptos Narrow"/>
        <scheme val="minor"/>
      </rPr>
      <t>strategic reinvestment, diversifying funding sources, and carefully monitoring leverage levels will ensure long-term financial stability and preserve investor confidence.</t>
    </r>
  </si>
  <si>
    <t>RATIO ANALYSIS - MARKET RATIO</t>
  </si>
  <si>
    <t>Price to Earning Ratio(P/E)</t>
  </si>
  <si>
    <t>Market Ratios</t>
  </si>
  <si>
    <t>Earning Per Share Ratio (EPS)</t>
  </si>
  <si>
    <t>Dividend Per Share Ratio (DPS)</t>
  </si>
  <si>
    <t>Dividend Yeild Ratio</t>
  </si>
  <si>
    <t>Dividend Payout Ratio</t>
  </si>
  <si>
    <t>No. of Shares</t>
  </si>
  <si>
    <t>Dividend Paid</t>
  </si>
  <si>
    <t>Market Price per Share(MPS)</t>
  </si>
  <si>
    <r>
      <rPr>
        <b/>
        <sz val="11"/>
        <color rgb="FF000000"/>
        <rFont val="Calibri"/>
      </rPr>
      <t xml:space="preserve">Earning Per Share Ratio (EPS) = </t>
    </r>
    <r>
      <rPr>
        <sz val="11"/>
        <color rgb="FF000000"/>
        <rFont val="Calibri"/>
      </rPr>
      <t>Net Income(PAT)/No. of Shares</t>
    </r>
  </si>
  <si>
    <t>Measures the profit available to each ordinary share, indicating shareholder earnings</t>
  </si>
  <si>
    <t>752,248,000/20,737,500 = 36.2748</t>
  </si>
  <si>
    <t>719,164,000/20,737,500 = 34.6794</t>
  </si>
  <si>
    <r>
      <rPr>
        <b/>
        <sz val="11"/>
        <color rgb="FF000000"/>
        <rFont val="Aptos Narrow"/>
        <scheme val="minor"/>
      </rPr>
      <t>Observation:</t>
    </r>
    <r>
      <rPr>
        <sz val="11"/>
        <color rgb="FF000000"/>
        <rFont val="Aptos Narrow"/>
        <scheme val="minor"/>
      </rPr>
      <t xml:space="preserve"> EPS declined slightly from 36.27 in 2024 to 34.68 in 2025.
</t>
    </r>
    <r>
      <rPr>
        <b/>
        <sz val="11"/>
        <color rgb="FF000000"/>
        <rFont val="Aptos Narrow"/>
        <scheme val="minor"/>
      </rPr>
      <t>Reason:</t>
    </r>
    <r>
      <rPr>
        <sz val="11"/>
        <color rgb="FF000000"/>
        <rFont val="Aptos Narrow"/>
        <scheme val="minor"/>
      </rPr>
      <t xml:space="preserve"> Profit after tax decreased relative to the number of shares in issue, indicating weaker earnings performance.
</t>
    </r>
    <r>
      <rPr>
        <b/>
        <sz val="11"/>
        <color rgb="FF000000"/>
        <rFont val="Aptos Narrow"/>
        <scheme val="minor"/>
      </rPr>
      <t>Impact:</t>
    </r>
    <r>
      <rPr>
        <sz val="11"/>
        <color rgb="FF000000"/>
        <rFont val="Aptos Narrow"/>
        <scheme val="minor"/>
      </rPr>
      <t xml:space="preserve"> Lower EPS signals reduced returns for shareholders, which may affect investor sentiment if the trend continues.</t>
    </r>
  </si>
  <si>
    <r>
      <rPr>
        <b/>
        <sz val="11"/>
        <color rgb="FF000000"/>
        <rFont val="Aptos Narrow"/>
        <scheme val="minor"/>
      </rPr>
      <t xml:space="preserve">Dividend Per Share Ratio (DPS) = </t>
    </r>
    <r>
      <rPr>
        <sz val="11"/>
        <color rgb="FF000000"/>
        <rFont val="Aptos Narrow"/>
        <scheme val="minor"/>
      </rPr>
      <t>Dividend Paid/No. of Shares</t>
    </r>
  </si>
  <si>
    <t>Measures the cash dividend distributed for each ordinary share held</t>
  </si>
  <si>
    <t>1,036,875,000/20,737,500 = 50</t>
  </si>
  <si>
    <t>165,900,000/20,737,500 = 8</t>
  </si>
  <si>
    <r>
      <rPr>
        <b/>
        <sz val="11"/>
        <color rgb="FF000000"/>
        <rFont val="Aptos Narrow"/>
        <scheme val="minor"/>
      </rPr>
      <t>Observation:</t>
    </r>
    <r>
      <rPr>
        <sz val="11"/>
        <color rgb="FF000000"/>
        <rFont val="Aptos Narrow"/>
        <scheme val="minor"/>
      </rPr>
      <t xml:space="preserve"> DPS dropped sharply from 50.00 in 2024 to 8.00 in 2025.
</t>
    </r>
    <r>
      <rPr>
        <b/>
        <sz val="11"/>
        <color rgb="FF000000"/>
        <rFont val="Aptos Narrow"/>
        <scheme val="minor"/>
      </rPr>
      <t>Reason:</t>
    </r>
    <r>
      <rPr>
        <sz val="11"/>
        <color rgb="FF000000"/>
        <rFont val="Aptos Narrow"/>
        <scheme val="minor"/>
      </rPr>
      <t xml:space="preserve"> Management likely reduced dividends to conserve cash, possibly due to lower profitability or to retain funds for reinvestment.
</t>
    </r>
    <r>
      <rPr>
        <b/>
        <sz val="11"/>
        <color rgb="FF000000"/>
        <rFont val="Aptos Narrow"/>
        <scheme val="minor"/>
      </rPr>
      <t>Impact:</t>
    </r>
    <r>
      <rPr>
        <sz val="11"/>
        <color rgb="FF000000"/>
        <rFont val="Aptos Narrow"/>
        <scheme val="minor"/>
      </rPr>
      <t xml:space="preserve"> Income-focused investors may view this negatively, as it reduces direct cash returns. However, retained earnings could strengthen long-term growth if reinvested effectively.</t>
    </r>
  </si>
  <si>
    <r>
      <rPr>
        <b/>
        <sz val="11"/>
        <color rgb="FF000000"/>
        <rFont val="Aptos Narrow"/>
        <scheme val="minor"/>
      </rPr>
      <t xml:space="preserve">Dividend Yeild Ratio = </t>
    </r>
    <r>
      <rPr>
        <sz val="11"/>
        <color rgb="FF000000"/>
        <rFont val="Aptos Narrow"/>
        <scheme val="minor"/>
      </rPr>
      <t>DPS/MPS</t>
    </r>
  </si>
  <si>
    <t>Measures the return to shareholders in the form of dividends compared to the market price of the share</t>
  </si>
  <si>
    <t>50/995.25 = 0.0502</t>
  </si>
  <si>
    <t>8/1070 = 0.0074</t>
  </si>
  <si>
    <r>
      <rPr>
        <b/>
        <sz val="11"/>
        <color rgb="FF000000"/>
        <rFont val="Aptos Narrow"/>
        <scheme val="minor"/>
      </rPr>
      <t>Observation:</t>
    </r>
    <r>
      <rPr>
        <sz val="11"/>
        <color rgb="FF000000"/>
        <rFont val="Aptos Narrow"/>
        <scheme val="minor"/>
      </rPr>
      <t xml:space="preserve"> Dividend Yield declined from 5% in 2024 to just 1% in 2025.
</t>
    </r>
    <r>
      <rPr>
        <b/>
        <sz val="11"/>
        <color rgb="FF000000"/>
        <rFont val="Aptos Narrow"/>
        <scheme val="minor"/>
      </rPr>
      <t xml:space="preserve">Reason: </t>
    </r>
    <r>
      <rPr>
        <sz val="11"/>
        <color rgb="FF000000"/>
        <rFont val="Aptos Narrow"/>
        <scheme val="minor"/>
      </rPr>
      <t xml:space="preserve">The sharp DPS reduction and higher market price both contributed to the lower yield.
</t>
    </r>
    <r>
      <rPr>
        <b/>
        <sz val="11"/>
        <color rgb="FF000000"/>
        <rFont val="Aptos Narrow"/>
        <scheme val="minor"/>
      </rPr>
      <t>Impact:</t>
    </r>
    <r>
      <rPr>
        <sz val="11"/>
        <color rgb="FF000000"/>
        <rFont val="Aptos Narrow"/>
        <scheme val="minor"/>
      </rPr>
      <t xml:space="preserve"> Dilmah becomes less attractive for dividend-seeking investors, shifting its appeal more toward growth/value investors.</t>
    </r>
  </si>
  <si>
    <r>
      <rPr>
        <b/>
        <sz val="11"/>
        <color rgb="FF000000"/>
        <rFont val="Aptos Narrow"/>
        <scheme val="minor"/>
      </rPr>
      <t xml:space="preserve">Dividend Payout Ratio = </t>
    </r>
    <r>
      <rPr>
        <sz val="11"/>
        <color rgb="FF000000"/>
        <rFont val="Aptos Narrow"/>
        <scheme val="minor"/>
      </rPr>
      <t>DPS/EPS</t>
    </r>
  </si>
  <si>
    <t>Measures the proportion of earnings paid out to shareholders as dividends</t>
  </si>
  <si>
    <t>50.00/36.27 = 1.3784</t>
  </si>
  <si>
    <t>8.00/34.68 = 0.2307</t>
  </si>
  <si>
    <r>
      <rPr>
        <b/>
        <sz val="11"/>
        <color rgb="FF000000"/>
        <rFont val="Aptos Narrow"/>
        <scheme val="minor"/>
      </rPr>
      <t>Observation:</t>
    </r>
    <r>
      <rPr>
        <sz val="11"/>
        <color rgb="FF000000"/>
        <rFont val="Aptos Narrow"/>
        <scheme val="minor"/>
      </rPr>
      <t xml:space="preserve"> In 2024, the company paid out more than its earnings (138%), while in 2025 the payout dropped to 23%.
</t>
    </r>
    <r>
      <rPr>
        <b/>
        <sz val="11"/>
        <color rgb="FF000000"/>
        <rFont val="Aptos Narrow"/>
        <scheme val="minor"/>
      </rPr>
      <t xml:space="preserve">Reason: </t>
    </r>
    <r>
      <rPr>
        <sz val="11"/>
        <color rgb="FF000000"/>
        <rFont val="Aptos Narrow"/>
        <scheme val="minor"/>
      </rPr>
      <t xml:space="preserve">The 2024 figure indicates an unsustainable dividend policy, likely financed through reserves or borrowings. In 2025, management corrected this by retaining most earnings.
</t>
    </r>
    <r>
      <rPr>
        <b/>
        <sz val="11"/>
        <color rgb="FF000000"/>
        <rFont val="Aptos Narrow"/>
        <scheme val="minor"/>
      </rPr>
      <t>Impact:</t>
    </r>
    <r>
      <rPr>
        <sz val="11"/>
        <color rgb="FF000000"/>
        <rFont val="Aptos Narrow"/>
        <scheme val="minor"/>
      </rPr>
      <t xml:space="preserve"> The reduced payout in 2025 strengthens internal financing capacity but may disappoint shareholders who enjoyed higher distributions previously.</t>
    </r>
  </si>
  <si>
    <r>
      <rPr>
        <b/>
        <sz val="11"/>
        <color rgb="FF000000"/>
        <rFont val="Aptos Narrow"/>
        <scheme val="minor"/>
      </rPr>
      <t xml:space="preserve">Price to Earning Ratio(P/E) = </t>
    </r>
    <r>
      <rPr>
        <sz val="11"/>
        <color rgb="FF000000"/>
        <rFont val="Aptos Narrow"/>
        <scheme val="minor"/>
      </rPr>
      <t>MPS/EPS</t>
    </r>
  </si>
  <si>
    <t>Measures how much investors are willing to pay for each unit of earnings, reflecting market expectations of growth</t>
  </si>
  <si>
    <t>995.25/36.27 = 27.4364</t>
  </si>
  <si>
    <t>1070/34.68 = 30.8541</t>
  </si>
  <si>
    <r>
      <rPr>
        <b/>
        <sz val="11"/>
        <color rgb="FF000000"/>
        <rFont val="Aptos Narrow"/>
        <scheme val="minor"/>
      </rPr>
      <t>Observation:</t>
    </r>
    <r>
      <rPr>
        <sz val="11"/>
        <color rgb="FF000000"/>
        <rFont val="Aptos Narrow"/>
        <scheme val="minor"/>
      </rPr>
      <t xml:space="preserve"> P/E increased from 27 times in 2024 to 31 times in 2025, despite lower EPS.
</t>
    </r>
    <r>
      <rPr>
        <b/>
        <sz val="11"/>
        <color rgb="FF000000"/>
        <rFont val="Aptos Narrow"/>
        <scheme val="minor"/>
      </rPr>
      <t>Reason:</t>
    </r>
    <r>
      <rPr>
        <sz val="11"/>
        <color rgb="FF000000"/>
        <rFont val="Aptos Narrow"/>
        <scheme val="minor"/>
      </rPr>
      <t xml:space="preserve"> Share price rose while earnings fell, reflecting continued strong investor confidence in Dilmah’s brand and future prospects.
</t>
    </r>
    <r>
      <rPr>
        <b/>
        <sz val="11"/>
        <color rgb="FF000000"/>
        <rFont val="Aptos Narrow"/>
        <scheme val="minor"/>
      </rPr>
      <t>Impact:</t>
    </r>
    <r>
      <rPr>
        <sz val="11"/>
        <color rgb="FF000000"/>
        <rFont val="Aptos Narrow"/>
        <scheme val="minor"/>
      </rPr>
      <t xml:space="preserve"> A high and rising P/E signals market optimism, but it also means the stock is relatively expensive, which could deter value investors.</t>
    </r>
  </si>
  <si>
    <t>Suggestions for improving the Market Ratios:</t>
  </si>
  <si>
    <r>
      <rPr>
        <sz val="11"/>
        <color rgb="FF000000"/>
        <rFont val="Aptos Narrow"/>
        <scheme val="minor"/>
      </rPr>
      <t xml:space="preserve">Overall, while the company’s market performance has shown signs of weakness, it </t>
    </r>
    <r>
      <rPr>
        <b/>
        <sz val="11"/>
        <color rgb="FF000000"/>
        <rFont val="Aptos Narrow"/>
        <scheme val="minor"/>
      </rPr>
      <t>can strengthen investor confidence by adopting a more balanced dividend policy to provide stable shareholder returns.</t>
    </r>
    <r>
      <rPr>
        <sz val="11"/>
        <color rgb="FF000000"/>
        <rFont val="Aptos Narrow"/>
        <scheme val="minor"/>
      </rPr>
      <t xml:space="preserve"> </t>
    </r>
    <r>
      <rPr>
        <b/>
        <sz val="11"/>
        <color rgb="FF000000"/>
        <rFont val="Aptos Narrow"/>
        <scheme val="minor"/>
      </rPr>
      <t>Management should prioritize consistent earnings growth through cost control, innovation, and expansion into profitable markets.</t>
    </r>
    <r>
      <rPr>
        <sz val="11"/>
        <color rgb="FF000000"/>
        <rFont val="Aptos Narrow"/>
        <scheme val="minor"/>
      </rPr>
      <t xml:space="preserve"> </t>
    </r>
    <r>
      <rPr>
        <b/>
        <sz val="11"/>
        <color rgb="FF000000"/>
        <rFont val="Aptos Narrow"/>
        <scheme val="minor"/>
      </rPr>
      <t>Retaining earnings should be strategically reinvested in value-adding projects to drive long-term growth.</t>
    </r>
    <r>
      <rPr>
        <sz val="11"/>
        <color rgb="FF000000"/>
        <rFont val="Aptos Narrow"/>
        <scheme val="minor"/>
      </rPr>
      <t xml:space="preserve"> In addition, the company should </t>
    </r>
    <r>
      <rPr>
        <b/>
        <sz val="11"/>
        <color rgb="FF000000"/>
        <rFont val="Aptos Narrow"/>
        <scheme val="minor"/>
      </rPr>
      <t>enhance transparency and maintain regular communication with investors to clearly outline its future growth plans.</t>
    </r>
    <r>
      <rPr>
        <sz val="11"/>
        <color rgb="FF000000"/>
        <rFont val="Aptos Narrow"/>
        <scheme val="minor"/>
      </rPr>
      <t xml:space="preserve"> </t>
    </r>
    <r>
      <rPr>
        <b/>
        <sz val="11"/>
        <color rgb="FF000000"/>
        <rFont val="Aptos Narrow"/>
        <scheme val="minor"/>
      </rPr>
      <t>Exploring share buybacks or performance-linked dividends could also help boost market attractiveness and reinforce investor trust.</t>
    </r>
  </si>
  <si>
    <t>DuPont Analysis</t>
  </si>
  <si>
    <t>What is Du-Pont Analysis ?</t>
  </si>
  <si>
    <t xml:space="preserve">Select Year : </t>
  </si>
  <si>
    <t>Asset Turnover</t>
  </si>
  <si>
    <t>ROE</t>
  </si>
  <si>
    <t>Equity Multiplier</t>
  </si>
  <si>
    <t>INTERPRETATIONS</t>
  </si>
  <si>
    <t>The company generated a return of 3.38 cents per 1 LKR of equity invested by shareholders.
This is a very low ROE, indicating that shareholders’ funds are generating minimal profit.
It suggests that the company’s profitability, asset efficiency or leverage is weak.</t>
  </si>
  <si>
    <t>The ROE slightly declined from 3.38% to 3.15%, indicating a small drop in shareholder returns.
This decrease could be due to lower net profits, inefficient use of assets, or changes in capital structure. Overall, it signals continuing weak returns for shareholders, and the company may need to improve operational efficiency or profitability to boost ROE.</t>
  </si>
  <si>
    <t>Capital Structure &amp; Risk Analysis</t>
  </si>
  <si>
    <t>Capital Structure (Debt vs Equity)</t>
  </si>
  <si>
    <t>Capital structure refers to the proportion of a company’s financing that comes from debt and equity. It indicates the company’s risk profile and financial strategy.</t>
  </si>
  <si>
    <t xml:space="preserve">Year </t>
  </si>
  <si>
    <t>Debt('000)</t>
  </si>
  <si>
    <t>Equity('000)</t>
  </si>
  <si>
    <t>Debt%</t>
  </si>
  <si>
    <t>Equity%</t>
  </si>
  <si>
    <t>Risk Analysis</t>
  </si>
  <si>
    <t>(a) Short Term Risk ( Liquidity Risks)</t>
  </si>
  <si>
    <r>
      <rPr>
        <sz val="14"/>
        <color rgb="FF000000"/>
        <rFont val="Aptos Narrow"/>
        <scheme val="minor"/>
      </rPr>
      <t xml:space="preserve">Liquidity risk refers to the company’s ability to meet its short-term obligations using current assets without facing financial distress. A higher ratio suggests stronger liquidity, while excessively high ratios may indicate inefficient asset use.
</t>
    </r>
    <r>
      <rPr>
        <b/>
        <sz val="14"/>
        <color rgb="FF000000"/>
        <rFont val="Aptos Narrow"/>
        <scheme val="minor"/>
      </rPr>
      <t>A Current Ratio above 2:1 and a Quick Ratio above 1:1 are generally considered safe benchmarks.</t>
    </r>
  </si>
  <si>
    <t>Recommendations - Short Term Financing ( Liquidity Risk)</t>
  </si>
  <si>
    <t>Internal Techniques</t>
  </si>
  <si>
    <t>External Techniques</t>
  </si>
  <si>
    <t>(b) Long Term Risk ( Gearing / Leverage Risks)</t>
  </si>
  <si>
    <t>Recommendations - Long Term Financing ( Gearing Risk):</t>
  </si>
  <si>
    <t>Debt Financing Sources:</t>
  </si>
  <si>
    <t>Equity Financing Sources:</t>
  </si>
  <si>
    <t>Hybrid Financing Sources:</t>
  </si>
  <si>
    <t>Financial Ratio Summary Dashboard – Dilmah Ceylon Tea PLC</t>
  </si>
  <si>
    <t>RATIO ANALYSIS</t>
  </si>
  <si>
    <t>PROFITABILITY RATIO</t>
  </si>
  <si>
    <t>ROE%</t>
  </si>
  <si>
    <t>ROCE%</t>
  </si>
  <si>
    <t>LIQUIDITY RATIOS</t>
  </si>
  <si>
    <t>EFFICIENCY RATIOS</t>
  </si>
  <si>
    <t>Effiency Ratios</t>
  </si>
  <si>
    <t>payables settelement period</t>
  </si>
  <si>
    <t>GEARING RATIOS</t>
  </si>
  <si>
    <t>MARKET RATIOS</t>
  </si>
  <si>
    <t xml:space="preserve">Earning Per Share Ratio </t>
  </si>
  <si>
    <t xml:space="preserve">Dividend Per Share Ratio </t>
  </si>
  <si>
    <t>Price to Earning Ratio</t>
  </si>
  <si>
    <r>
      <rPr>
        <sz val="11"/>
        <color rgb="FF00B050"/>
        <rFont val="Aptos Narrow"/>
        <scheme val="minor"/>
      </rPr>
      <t>Green</t>
    </r>
    <r>
      <rPr>
        <sz val="11"/>
        <color rgb="FF000000"/>
        <rFont val="Aptos Narrow"/>
        <scheme val="minor"/>
      </rPr>
      <t xml:space="preserve"> = Safe benchmark
</t>
    </r>
    <r>
      <rPr>
        <sz val="11"/>
        <color rgb="FFFF0000"/>
        <rFont val="Aptos Narrow"/>
        <scheme val="minor"/>
      </rPr>
      <t>Red</t>
    </r>
    <r>
      <rPr>
        <sz val="11"/>
        <color rgb="FF000000"/>
        <rFont val="Aptos Narrow"/>
        <scheme val="minor"/>
      </rPr>
      <t xml:space="preserve"> = Risky benchmark</t>
    </r>
  </si>
  <si>
    <r>
      <t xml:space="preserve">Inventory turnover ratio = </t>
    </r>
    <r>
      <rPr>
        <sz val="12"/>
        <color rgb="FF000000"/>
        <rFont val="Aptos Narrow"/>
        <family val="2"/>
        <scheme val="minor"/>
      </rPr>
      <t>sales/inventory</t>
    </r>
  </si>
  <si>
    <t>Measures how many times a company sells and replaces its inventory during a period (usually a year)</t>
  </si>
  <si>
    <t xml:space="preserve"> 18349958/2 690 191=6.82</t>
  </si>
  <si>
    <t>20988308/3 17963=6.60</t>
  </si>
  <si>
    <r>
      <rPr>
        <b/>
        <sz val="11"/>
        <color rgb="FF000000"/>
        <rFont val="Aptos Narrow"/>
        <family val="2"/>
        <scheme val="minor"/>
      </rPr>
      <t xml:space="preserve">Observation: </t>
    </r>
    <r>
      <rPr>
        <sz val="11"/>
        <color rgb="FF000000"/>
        <rFont val="Aptos Narrow"/>
        <family val="2"/>
        <scheme val="minor"/>
      </rPr>
      <t>Inventory turnover dropped from 6.82 to 6.60.</t>
    </r>
    <r>
      <rPr>
        <b/>
        <sz val="11"/>
        <color rgb="FF000000"/>
        <rFont val="Aptos Narrow"/>
        <family val="2"/>
        <scheme val="minor"/>
      </rPr>
      <t xml:space="preserve">
Reason: </t>
    </r>
    <r>
      <rPr>
        <sz val="11"/>
        <color rgb="FF000000"/>
        <rFont val="Aptos Narrow"/>
        <family val="2"/>
        <scheme val="minor"/>
      </rPr>
      <t>Likely due to weaker sales or overstocking.</t>
    </r>
    <r>
      <rPr>
        <b/>
        <sz val="11"/>
        <color rgb="FF000000"/>
        <rFont val="Aptos Narrow"/>
        <family val="2"/>
        <scheme val="minor"/>
      </rPr>
      <t xml:space="preserve">
Impact: </t>
    </r>
    <r>
      <rPr>
        <sz val="11"/>
        <color rgb="FF000000"/>
        <rFont val="Aptos Narrow"/>
        <family val="2"/>
        <scheme val="minor"/>
      </rPr>
      <t>More capital tied up in inventory and higher holding costs</t>
    </r>
    <r>
      <rPr>
        <b/>
        <sz val="11"/>
        <color rgb="FF000000"/>
        <rFont val="Aptos Narrow"/>
        <family val="2"/>
        <scheme val="minor"/>
      </rPr>
      <t>.</t>
    </r>
  </si>
  <si>
    <r>
      <rPr>
        <sz val="11"/>
        <color rgb="FF000000"/>
        <rFont val="Aptos Narrow"/>
        <family val="2"/>
        <scheme val="minor"/>
      </rPr>
      <t xml:space="preserve">To improve efficiency ratios, the company should focus on </t>
    </r>
    <r>
      <rPr>
        <b/>
        <sz val="11"/>
        <color rgb="FF000000"/>
        <rFont val="Aptos Narrow"/>
        <family val="2"/>
        <scheme val="minor"/>
      </rPr>
      <t>reducing inventory days through better stock management and demand forecasting.</t>
    </r>
    <r>
      <rPr>
        <sz val="11"/>
        <color rgb="FF000000"/>
        <rFont val="Aptos Narrow"/>
        <family val="2"/>
        <scheme val="minor"/>
      </rPr>
      <t xml:space="preserve"> Increasing the inventory turnover ratio by</t>
    </r>
    <r>
      <rPr>
        <b/>
        <sz val="11"/>
        <color rgb="FF000000"/>
        <rFont val="Aptos Narrow"/>
        <family val="2"/>
        <scheme val="minor"/>
      </rPr>
      <t xml:space="preserve"> moving stock faster and aligning procurement with demand will further optimize working capital.</t>
    </r>
    <r>
      <rPr>
        <sz val="11"/>
        <color rgb="FF000000"/>
        <rFont val="Aptos Narrow"/>
        <family val="2"/>
        <scheme val="minor"/>
      </rPr>
      <t xml:space="preserve"> Receivable collections can be sped up by </t>
    </r>
    <r>
      <rPr>
        <b/>
        <sz val="11"/>
        <color rgb="FF000000"/>
        <rFont val="Aptos Narrow"/>
        <family val="2"/>
        <scheme val="minor"/>
      </rPr>
      <t>enforcing stricter credit policies and offering early payment incentives</t>
    </r>
    <r>
      <rPr>
        <sz val="11"/>
        <color rgb="FF000000"/>
        <rFont val="Aptos Narrow"/>
        <family val="2"/>
        <scheme val="minor"/>
      </rPr>
      <t xml:space="preserve">, while payables should be managed with </t>
    </r>
    <r>
      <rPr>
        <b/>
        <sz val="11"/>
        <color rgb="FF000000"/>
        <rFont val="Aptos Narrow"/>
        <family val="2"/>
        <scheme val="minor"/>
      </rPr>
      <t>longer negotiated terms to support cash flow.</t>
    </r>
    <r>
      <rPr>
        <sz val="11"/>
        <color rgb="FF000000"/>
        <rFont val="Aptos Narrow"/>
        <family val="2"/>
        <scheme val="minor"/>
      </rPr>
      <t xml:space="preserve"> Overall, </t>
    </r>
    <r>
      <rPr>
        <b/>
        <sz val="11"/>
        <color rgb="FF000000"/>
        <rFont val="Aptos Narrow"/>
        <family val="2"/>
        <scheme val="minor"/>
      </rPr>
      <t>combining faster collections, improved inventory turnover, and better payables management will help reduce the cash conversion cycle and enhance operational efficiency.</t>
    </r>
  </si>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</sst>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00"/>
    <numFmt numFmtId="165" formatCode="0.000"/>
  </numFmts>
  <fonts count="91" x14ac:knownFonts="1">
    <font>
      <sz val="11"/>
      <color theme="1"/>
      <name val="Aptos Narrow"/>
      <family val="2"/>
      <scheme val="minor"/>
    </font>
    <font>
      <sz val="11"/>
      <color theme="1"/>
      <name val="Aptos Narrow"/>
      <family val="2"/>
      <scheme val="minor"/>
    </font>
    <font>
      <b/>
      <sz val="11"/>
      <color theme="1"/>
      <name val="Aptos Narrow"/>
      <family val="2"/>
      <scheme val="minor"/>
    </font>
    <font>
      <sz val="11"/>
      <color theme="1"/>
      <name val="Aptos Narrow"/>
      <charset val="134"/>
      <scheme val="minor"/>
    </font>
    <font>
      <b/>
      <sz val="12"/>
      <color theme="0"/>
      <name val="Aptos Display"/>
      <family val="2"/>
      <scheme val="major"/>
    </font>
    <font>
      <sz val="14"/>
      <color theme="1"/>
      <name val="Aptos Display"/>
      <family val="2"/>
      <scheme val="major"/>
    </font>
    <font>
      <b/>
      <sz val="14"/>
      <name val="Aptos Display"/>
      <family val="2"/>
      <scheme val="major"/>
    </font>
    <font>
      <b/>
      <sz val="11"/>
      <color rgb="FF00B050"/>
      <name val="Aptos Narrow"/>
      <family val="2"/>
      <scheme val="minor"/>
    </font>
    <font>
      <b/>
      <sz val="11"/>
      <name val="Aptos Narrow"/>
      <family val="2"/>
      <scheme val="minor"/>
    </font>
    <font>
      <b/>
      <sz val="11"/>
      <color rgb="FFFFFF00"/>
      <name val="Aptos Narrow"/>
      <family val="2"/>
      <scheme val="minor"/>
    </font>
    <font>
      <b/>
      <sz val="11"/>
      <color rgb="FFFF0000"/>
      <name val="Aptos Narrow"/>
      <family val="2"/>
      <scheme val="minor"/>
    </font>
    <font>
      <b/>
      <sz val="16"/>
      <color theme="0"/>
      <name val="Aptos Narrow"/>
      <family val="2"/>
      <scheme val="minor"/>
    </font>
    <font>
      <b/>
      <sz val="14"/>
      <color theme="0"/>
      <name val="Aptos Narrow"/>
      <family val="2"/>
      <scheme val="minor"/>
    </font>
    <font>
      <b/>
      <sz val="11"/>
      <color theme="0"/>
      <name val="Aptos Narrow"/>
      <family val="2"/>
      <scheme val="minor"/>
    </font>
    <font>
      <b/>
      <sz val="11"/>
      <name val="Aptos Display"/>
      <family val="2"/>
      <scheme val="major"/>
    </font>
    <font>
      <sz val="11"/>
      <color theme="1"/>
      <name val="Aptos Display"/>
      <family val="2"/>
      <scheme val="major"/>
    </font>
    <font>
      <b/>
      <sz val="11"/>
      <color theme="0"/>
      <name val="Aptos Display"/>
      <family val="2"/>
      <scheme val="major"/>
    </font>
    <font>
      <sz val="11"/>
      <name val="Aptos Narrow"/>
      <family val="2"/>
      <scheme val="minor"/>
    </font>
    <font>
      <b/>
      <sz val="11"/>
      <color rgb="FF000000"/>
      <name val="Aptos Narrow"/>
      <family val="2"/>
      <scheme val="minor"/>
    </font>
    <font>
      <sz val="11"/>
      <color rgb="FF000000"/>
      <name val="Calibri"/>
      <family val="2"/>
    </font>
    <font>
      <b/>
      <sz val="14"/>
      <name val="Aptos Display"/>
      <scheme val="major"/>
    </font>
    <font>
      <b/>
      <sz val="14"/>
      <color theme="0"/>
      <name val="Calibri"/>
      <family val="2"/>
    </font>
    <font>
      <sz val="14"/>
      <color rgb="FF000000"/>
      <name val="Calibri"/>
      <family val="2"/>
    </font>
    <font>
      <b/>
      <sz val="14"/>
      <color theme="1"/>
      <name val="Aptos Narrow"/>
      <family val="2"/>
      <scheme val="minor"/>
    </font>
    <font>
      <b/>
      <sz val="16"/>
      <color theme="1"/>
      <name val="Aptos Narrow"/>
      <family val="2"/>
      <scheme val="minor"/>
    </font>
    <font>
      <b/>
      <sz val="18"/>
      <color theme="1"/>
      <name val="Aptos Narrow"/>
      <family val="2"/>
      <scheme val="minor"/>
    </font>
    <font>
      <b/>
      <sz val="16"/>
      <name val="Aptos Narrow"/>
      <family val="2"/>
      <scheme val="minor"/>
    </font>
    <font>
      <sz val="11"/>
      <color theme="1"/>
      <name val="Calibri"/>
      <family val="2"/>
    </font>
    <font>
      <sz val="11"/>
      <color rgb="FF000000"/>
      <name val="Aptos Narrow"/>
      <family val="2"/>
      <scheme val="minor"/>
    </font>
    <font>
      <b/>
      <sz val="11"/>
      <color theme="1"/>
      <name val="Calibri"/>
      <family val="2"/>
    </font>
    <font>
      <sz val="10"/>
      <color theme="1"/>
      <name val="Aptos Narrow"/>
      <family val="2"/>
      <scheme val="minor"/>
    </font>
    <font>
      <sz val="12"/>
      <color theme="1"/>
      <name val="Aptos Narrow"/>
      <family val="2"/>
      <scheme val="minor"/>
    </font>
    <font>
      <sz val="14"/>
      <color theme="1"/>
      <name val="Aptos Narrow"/>
      <family val="2"/>
      <scheme val="minor"/>
    </font>
    <font>
      <b/>
      <sz val="11"/>
      <color theme="0"/>
      <name val="Calibri"/>
      <family val="2"/>
    </font>
    <font>
      <b/>
      <sz val="11"/>
      <color rgb="FF000000"/>
      <name val="Aptos Narrow"/>
      <family val="2"/>
    </font>
    <font>
      <sz val="11"/>
      <color rgb="FF000000"/>
      <name val="Aptos Narrow"/>
      <family val="2"/>
    </font>
    <font>
      <b/>
      <sz val="11"/>
      <color rgb="FF000000"/>
      <name val="Calibri"/>
      <family val="2"/>
    </font>
    <font>
      <b/>
      <sz val="12"/>
      <color rgb="FF000000"/>
      <name val="Calibri"/>
      <family val="2"/>
    </font>
    <font>
      <b/>
      <sz val="12"/>
      <color rgb="FF000000"/>
      <name val="Aptos Narrow"/>
      <family val="2"/>
    </font>
    <font>
      <sz val="12"/>
      <color rgb="FF000000"/>
      <name val="Calibri"/>
      <family val="2"/>
    </font>
    <font>
      <sz val="10"/>
      <color rgb="FF000000"/>
      <name val="Calibri"/>
      <family val="2"/>
    </font>
    <font>
      <b/>
      <sz val="11"/>
      <color rgb="FF000000"/>
      <name val="Calibri"/>
    </font>
    <font>
      <sz val="11"/>
      <color rgb="FF000000"/>
      <name val="Calibri"/>
    </font>
    <font>
      <b/>
      <sz val="11"/>
      <color rgb="FF000000"/>
      <name val="Aptos Narrow"/>
      <scheme val="minor"/>
    </font>
    <font>
      <sz val="11"/>
      <color rgb="FF000000"/>
      <name val="Aptos Narrow"/>
      <scheme val="minor"/>
    </font>
    <font>
      <b/>
      <sz val="26"/>
      <color theme="1"/>
      <name val="Aptos Narrow"/>
      <family val="2"/>
      <scheme val="minor"/>
    </font>
    <font>
      <b/>
      <sz val="18"/>
      <color theme="0"/>
      <name val="Aptos Narrow"/>
      <family val="2"/>
      <scheme val="minor"/>
    </font>
    <font>
      <sz val="14"/>
      <name val="Aptos Narrow"/>
      <family val="2"/>
      <scheme val="minor"/>
    </font>
    <font>
      <b/>
      <sz val="24"/>
      <color theme="1"/>
      <name val="Aptos Narrow"/>
      <family val="2"/>
      <scheme val="minor"/>
    </font>
    <font>
      <b/>
      <sz val="20"/>
      <color theme="1"/>
      <name val="Aptos Narrow"/>
      <family val="2"/>
      <scheme val="minor"/>
    </font>
    <font>
      <sz val="14"/>
      <color theme="1"/>
      <name val="Aptos Narrow"/>
      <scheme val="minor"/>
    </font>
    <font>
      <sz val="14"/>
      <color rgb="FF000000"/>
      <name val="Aptos Narrow"/>
      <family val="2"/>
      <scheme val="minor"/>
    </font>
    <font>
      <b/>
      <sz val="14"/>
      <color rgb="FFFF0000"/>
      <name val="Aptos Narrow"/>
      <scheme val="minor"/>
    </font>
    <font>
      <b/>
      <sz val="12"/>
      <color rgb="FF000000"/>
      <name val="Aptos Narrow"/>
      <scheme val="minor"/>
    </font>
    <font>
      <b/>
      <sz val="22"/>
      <color theme="1"/>
      <name val="Aptos Narrow"/>
      <family val="2"/>
      <scheme val="minor"/>
    </font>
    <font>
      <b/>
      <sz val="18"/>
      <color rgb="FF000000"/>
      <name val="Aptos Narrow"/>
      <family val="2"/>
      <scheme val="minor"/>
    </font>
    <font>
      <b/>
      <sz val="12"/>
      <color theme="1"/>
      <name val="Aptos Narrow"/>
      <family val="2"/>
      <scheme val="minor"/>
    </font>
    <font>
      <b/>
      <sz val="14"/>
      <color rgb="FFFF0000"/>
      <name val="Aptos Narrow"/>
      <family val="2"/>
      <scheme val="minor"/>
    </font>
    <font>
      <b/>
      <sz val="20"/>
      <color theme="0"/>
      <name val="Aptos Narrow"/>
      <family val="2"/>
      <scheme val="minor"/>
    </font>
    <font>
      <sz val="20"/>
      <color rgb="FF000000"/>
      <name val="Calibri"/>
      <family val="2"/>
    </font>
    <font>
      <sz val="20"/>
      <color theme="1"/>
      <name val="Aptos Narrow"/>
      <family val="2"/>
      <scheme val="minor"/>
    </font>
    <font>
      <b/>
      <sz val="20"/>
      <color theme="0"/>
      <name val="Aptos Display"/>
      <family val="2"/>
      <scheme val="major"/>
    </font>
    <font>
      <sz val="18"/>
      <color rgb="FF000000"/>
      <name val="Aptos Display"/>
      <family val="2"/>
      <scheme val="major"/>
    </font>
    <font>
      <sz val="20"/>
      <color rgb="FF000000"/>
      <name val="Aptos Display"/>
      <family val="2"/>
      <scheme val="major"/>
    </font>
    <font>
      <sz val="20"/>
      <color theme="1"/>
      <name val="Aptos Display"/>
      <family val="2"/>
      <scheme val="major"/>
    </font>
    <font>
      <b/>
      <sz val="22"/>
      <color theme="0"/>
      <name val="Aptos Narrow"/>
      <family val="2"/>
      <scheme val="minor"/>
    </font>
    <font>
      <b/>
      <sz val="11"/>
      <color rgb="FF000000"/>
      <name val="Aptos Narrow"/>
    </font>
    <font>
      <sz val="11"/>
      <color rgb="FF000000"/>
      <name val="Aptos Narrow"/>
    </font>
    <font>
      <b/>
      <sz val="24"/>
      <name val="Aptos Narrow"/>
      <family val="2"/>
      <scheme val="minor"/>
    </font>
    <font>
      <b/>
      <sz val="26"/>
      <name val="Aptos Narrow"/>
      <family val="2"/>
      <scheme val="minor"/>
    </font>
    <font>
      <b/>
      <sz val="28"/>
      <name val="Aptos Narrow"/>
      <family val="2"/>
      <scheme val="minor"/>
    </font>
    <font>
      <b/>
      <sz val="11"/>
      <color theme="1"/>
      <name val="Aptos Display"/>
      <family val="2"/>
      <scheme val="major"/>
    </font>
    <font>
      <b/>
      <sz val="10"/>
      <color theme="1"/>
      <name val="Aptos Narrow"/>
      <family val="2"/>
      <scheme val="minor"/>
    </font>
    <font>
      <b/>
      <sz val="10"/>
      <color rgb="FF00B050"/>
      <name val="Aptos Narrow"/>
      <family val="2"/>
      <scheme val="minor"/>
    </font>
    <font>
      <b/>
      <sz val="10"/>
      <name val="Aptos Narrow"/>
      <family val="2"/>
      <scheme val="minor"/>
    </font>
    <font>
      <b/>
      <sz val="10"/>
      <color rgb="FFFFFF00"/>
      <name val="Aptos Narrow"/>
      <family val="2"/>
      <scheme val="minor"/>
    </font>
    <font>
      <b/>
      <sz val="10"/>
      <color rgb="FFFF0000"/>
      <name val="Aptos Narrow"/>
      <family val="2"/>
      <scheme val="minor"/>
    </font>
    <font>
      <b/>
      <sz val="9"/>
      <color theme="1"/>
      <name val="Aptos Narrow"/>
      <family val="2"/>
      <scheme val="minor"/>
    </font>
    <font>
      <b/>
      <sz val="9"/>
      <color rgb="FF00B050"/>
      <name val="Aptos Narrow"/>
      <family val="2"/>
      <scheme val="minor"/>
    </font>
    <font>
      <b/>
      <sz val="9"/>
      <name val="Aptos Narrow"/>
      <family val="2"/>
      <scheme val="minor"/>
    </font>
    <font>
      <b/>
      <sz val="9"/>
      <color rgb="FFFFFF00"/>
      <name val="Aptos Narrow"/>
      <family val="2"/>
      <scheme val="minor"/>
    </font>
    <font>
      <b/>
      <sz val="9"/>
      <color rgb="FFFF0000"/>
      <name val="Aptos Narrow"/>
      <family val="2"/>
      <scheme val="minor"/>
    </font>
    <font>
      <sz val="20"/>
      <color theme="1"/>
      <name val="Aptos Display"/>
      <scheme val="major"/>
    </font>
    <font>
      <sz val="16"/>
      <color rgb="FF000000"/>
      <name val="Aptos Narrow"/>
      <scheme val="minor"/>
    </font>
    <font>
      <sz val="14"/>
      <color rgb="FF000000"/>
      <name val="Aptos Narrow"/>
      <scheme val="minor"/>
    </font>
    <font>
      <b/>
      <sz val="14"/>
      <color rgb="FF000000"/>
      <name val="Aptos Narrow"/>
      <scheme val="minor"/>
    </font>
    <font>
      <sz val="14"/>
      <color rgb="FF000000"/>
      <name val="Calibri"/>
    </font>
    <font>
      <sz val="11"/>
      <color rgb="FF00B050"/>
      <name val="Aptos Narrow"/>
      <scheme val="minor"/>
    </font>
    <font>
      <sz val="11"/>
      <color rgb="FFFF0000"/>
      <name val="Aptos Narrow"/>
      <scheme val="minor"/>
    </font>
    <font>
      <b/>
      <sz val="12"/>
      <color rgb="FF000000"/>
      <name val="Aptos Narrow"/>
      <family val="2"/>
      <scheme val="minor"/>
    </font>
    <font>
      <sz val="12"/>
      <color rgb="FF000000"/>
      <name val="Aptos Narrow"/>
      <family val="2"/>
      <scheme val="minor"/>
    </font>
  </fonts>
  <fills count="21">
    <fill>
      <patternFill patternType="none"/>
    </fill>
    <fill>
      <patternFill patternType="gray125"/>
    </fill>
    <fill>
      <patternFill patternType="solid">
        <fgColor theme="9" tint="-0.24994659260841701"/>
        <bgColor indexed="64"/>
      </patternFill>
    </fill>
    <fill>
      <patternFill patternType="solid">
        <fgColor rgb="FFFFFF00"/>
        <bgColor indexed="64"/>
      </patternFill>
    </fill>
    <fill>
      <patternFill patternType="solid">
        <fgColor rgb="FF008000"/>
        <bgColor indexed="64"/>
      </patternFill>
    </fill>
    <fill>
      <patternFill patternType="solid">
        <fgColor theme="0" tint="-0.14999847407452621"/>
        <bgColor indexed="64"/>
      </patternFill>
    </fill>
    <fill>
      <patternFill patternType="solid">
        <fgColor theme="0"/>
        <bgColor indexed="64"/>
      </patternFill>
    </fill>
    <fill>
      <patternFill patternType="solid">
        <fgColor theme="2" tint="-9.9978637043366805E-2"/>
        <bgColor indexed="64"/>
      </patternFill>
    </fill>
    <fill>
      <patternFill patternType="solid">
        <fgColor theme="0" tint="-0.249977111117893"/>
        <bgColor indexed="64"/>
      </patternFill>
    </fill>
    <fill>
      <patternFill patternType="solid">
        <fgColor theme="9" tint="0.39997558519241921"/>
        <bgColor indexed="64"/>
      </patternFill>
    </fill>
    <fill>
      <patternFill patternType="solid">
        <fgColor rgb="FF92D050"/>
        <bgColor indexed="64"/>
      </patternFill>
    </fill>
    <fill>
      <patternFill patternType="solid">
        <fgColor rgb="FFFFC000"/>
        <bgColor indexed="64"/>
      </patternFill>
    </fill>
    <fill>
      <patternFill patternType="solid">
        <fgColor theme="6" tint="0.599993896298104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rgb="FF00B050"/>
        <bgColor indexed="64"/>
      </patternFill>
    </fill>
    <fill>
      <patternFill patternType="solid">
        <fgColor theme="7" tint="0.59999389629810485"/>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theme="2"/>
        <bgColor indexed="64"/>
      </patternFill>
    </fill>
    <fill>
      <patternFill patternType="solid">
        <fgColor theme="6" tint="0.39997558519241921"/>
        <bgColor indexed="64"/>
      </patternFill>
    </fill>
  </fills>
  <borders count="33">
    <border>
      <left/>
      <right/>
      <top/>
      <bottom/>
      <diagonal/>
    </border>
    <border>
      <left style="thin">
        <color auto="1"/>
      </left>
      <right style="thin">
        <color auto="1"/>
      </right>
      <top style="thin">
        <color auto="1"/>
      </top>
      <bottom style="thin">
        <color auto="1"/>
      </bottom>
      <diagonal/>
    </border>
    <border>
      <left/>
      <right/>
      <top/>
      <bottom style="thin">
        <color auto="1"/>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bottom style="thin">
        <color auto="1"/>
      </bottom>
      <diagonal/>
    </border>
    <border>
      <left style="thin">
        <color auto="1"/>
      </left>
      <right style="thin">
        <color auto="1"/>
      </right>
      <top/>
      <bottom style="thin">
        <color auto="1"/>
      </bottom>
      <diagonal/>
    </border>
    <border>
      <left style="thin">
        <color auto="1"/>
      </left>
      <right/>
      <top/>
      <bottom style="thin">
        <color auto="1"/>
      </bottom>
      <diagonal/>
    </border>
    <border>
      <left/>
      <right style="thin">
        <color auto="1"/>
      </right>
      <top style="thin">
        <color auto="1"/>
      </top>
      <bottom/>
      <diagonal/>
    </border>
    <border>
      <left style="thin">
        <color auto="1"/>
      </left>
      <right style="thin">
        <color auto="1"/>
      </right>
      <top style="thin">
        <color auto="1"/>
      </top>
      <bottom/>
      <diagonal/>
    </border>
    <border>
      <left style="thin">
        <color auto="1"/>
      </left>
      <right/>
      <top style="thin">
        <color auto="1"/>
      </top>
      <bottom/>
      <diagonal/>
    </border>
    <border>
      <left/>
      <right/>
      <top style="thin">
        <color auto="1"/>
      </top>
      <bottom/>
      <diagonal/>
    </border>
    <border>
      <left style="thin">
        <color auto="1"/>
      </left>
      <right/>
      <top/>
      <bottom/>
      <diagonal/>
    </border>
    <border>
      <left/>
      <right style="thin">
        <color auto="1"/>
      </right>
      <top/>
      <bottom/>
      <diagonal/>
    </border>
    <border>
      <left/>
      <right/>
      <top style="thin">
        <color indexed="64"/>
      </top>
      <bottom style="thin">
        <color indexed="64"/>
      </bottom>
      <diagonal/>
    </border>
    <border>
      <left style="thin">
        <color auto="1"/>
      </left>
      <right style="thin">
        <color auto="1"/>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indexed="64"/>
      </left>
      <right style="thin">
        <color rgb="FF000000"/>
      </right>
      <top style="thin">
        <color rgb="FF000000"/>
      </top>
      <bottom style="thin">
        <color rgb="FF000000"/>
      </bottom>
      <diagonal/>
    </border>
    <border>
      <left style="thin">
        <color indexed="64"/>
      </left>
      <right style="thin">
        <color rgb="FF000000"/>
      </right>
      <top style="thin">
        <color rgb="FF000000"/>
      </top>
      <bottom/>
      <diagonal/>
    </border>
    <border>
      <left style="thin">
        <color rgb="FF000000"/>
      </left>
      <right style="thin">
        <color auto="1"/>
      </right>
      <top style="thin">
        <color auto="1"/>
      </top>
      <bottom style="thin">
        <color rgb="FF000000"/>
      </bottom>
      <diagonal/>
    </border>
    <border>
      <left style="thin">
        <color auto="1"/>
      </left>
      <right style="thin">
        <color auto="1"/>
      </right>
      <top style="thin">
        <color auto="1"/>
      </top>
      <bottom style="thin">
        <color rgb="FF000000"/>
      </bottom>
      <diagonal/>
    </border>
    <border>
      <left style="medium">
        <color rgb="FF000000"/>
      </left>
      <right style="medium">
        <color rgb="FF000000"/>
      </right>
      <top style="medium">
        <color rgb="FF000000"/>
      </top>
      <bottom style="medium">
        <color rgb="FF000000"/>
      </bottom>
      <diagonal/>
    </border>
    <border>
      <left style="medium">
        <color rgb="FF000000"/>
      </left>
      <right style="thin">
        <color auto="1"/>
      </right>
      <top style="medium">
        <color rgb="FF000000"/>
      </top>
      <bottom style="medium">
        <color rgb="FF000000"/>
      </bottom>
      <diagonal/>
    </border>
    <border>
      <left style="thin">
        <color auto="1"/>
      </left>
      <right style="medium">
        <color rgb="FF000000"/>
      </right>
      <top style="medium">
        <color rgb="FF000000"/>
      </top>
      <bottom style="medium">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5">
    <xf numFmtId="0" fontId="0" fillId="0" borderId="0"/>
    <xf numFmtId="0" fontId="1" fillId="2" borderId="0"/>
    <xf numFmtId="0" fontId="3" fillId="0" borderId="0"/>
    <xf numFmtId="9" fontId="1" fillId="0" borderId="0" applyFont="0" applyFill="0" applyBorder="0" applyAlignment="0" applyProtection="0"/>
    <xf numFmtId="0" fontId="1" fillId="0" borderId="0">
      <alignment vertical="center"/>
    </xf>
  </cellStyleXfs>
  <cellXfs count="366">
    <xf numFmtId="0" fontId="0" fillId="0" borderId="0" xfId="0"/>
    <xf numFmtId="0" fontId="0" fillId="0" borderId="12" xfId="0" applyBorder="1"/>
    <xf numFmtId="0" fontId="0" fillId="0" borderId="13" xfId="0" applyBorder="1"/>
    <xf numFmtId="0" fontId="0" fillId="0" borderId="7" xfId="0" applyBorder="1"/>
    <xf numFmtId="0" fontId="0" fillId="0" borderId="2" xfId="0" applyBorder="1"/>
    <xf numFmtId="0" fontId="0" fillId="0" borderId="5" xfId="0" applyBorder="1"/>
    <xf numFmtId="0" fontId="11" fillId="4" borderId="1" xfId="0" applyFont="1" applyFill="1" applyBorder="1" applyAlignment="1">
      <alignment horizontal="right"/>
    </xf>
    <xf numFmtId="0" fontId="13" fillId="4" borderId="1" xfId="0" applyFont="1" applyFill="1" applyBorder="1" applyAlignment="1">
      <alignment horizontal="center" vertical="center"/>
    </xf>
    <xf numFmtId="0" fontId="13" fillId="4" borderId="1" xfId="0" applyFont="1" applyFill="1" applyBorder="1" applyAlignment="1">
      <alignment vertical="center"/>
    </xf>
    <xf numFmtId="0" fontId="0" fillId="0" borderId="1" xfId="0" applyBorder="1"/>
    <xf numFmtId="3" fontId="0" fillId="0" borderId="1" xfId="0" applyNumberFormat="1" applyBorder="1" applyAlignment="1">
      <alignment vertical="center"/>
    </xf>
    <xf numFmtId="0" fontId="0" fillId="0" borderId="1" xfId="0" applyBorder="1" applyAlignment="1">
      <alignment vertical="center"/>
    </xf>
    <xf numFmtId="10" fontId="8" fillId="0" borderId="1" xfId="0" applyNumberFormat="1" applyFont="1" applyBorder="1"/>
    <xf numFmtId="3" fontId="15" fillId="0" borderId="1" xfId="0" applyNumberFormat="1" applyFont="1" applyBorder="1"/>
    <xf numFmtId="0" fontId="15" fillId="0" borderId="1" xfId="0" applyFont="1" applyBorder="1" applyAlignment="1">
      <alignment vertical="center" wrapText="1"/>
    </xf>
    <xf numFmtId="10" fontId="14" fillId="0" borderId="1" xfId="0" applyNumberFormat="1" applyFont="1" applyBorder="1" applyAlignment="1">
      <alignment vertical="center"/>
    </xf>
    <xf numFmtId="0" fontId="16" fillId="4" borderId="1" xfId="0" applyFont="1" applyFill="1" applyBorder="1" applyAlignment="1">
      <alignment horizontal="center" vertical="center" wrapText="1"/>
    </xf>
    <xf numFmtId="0" fontId="0" fillId="0" borderId="0" xfId="0" applyAlignment="1">
      <alignment horizontal="right"/>
    </xf>
    <xf numFmtId="0" fontId="1" fillId="0" borderId="1" xfId="4" applyBorder="1" applyAlignment="1">
      <alignment vertical="center" wrapText="1"/>
    </xf>
    <xf numFmtId="3" fontId="1" fillId="0" borderId="1" xfId="4" applyNumberFormat="1" applyBorder="1">
      <alignment vertical="center"/>
    </xf>
    <xf numFmtId="0" fontId="1" fillId="0" borderId="1" xfId="4" applyBorder="1">
      <alignment vertical="center"/>
    </xf>
    <xf numFmtId="10" fontId="8" fillId="0" borderId="1" xfId="4" applyNumberFormat="1" applyFont="1" applyBorder="1">
      <alignment vertical="center"/>
    </xf>
    <xf numFmtId="0" fontId="21" fillId="4" borderId="3" xfId="0" applyFont="1" applyFill="1" applyBorder="1" applyAlignment="1">
      <alignment horizontal="center" vertical="center" wrapText="1"/>
    </xf>
    <xf numFmtId="0" fontId="22" fillId="0" borderId="6" xfId="0" applyFont="1" applyBorder="1"/>
    <xf numFmtId="10" fontId="22" fillId="0" borderId="5" xfId="0" applyNumberFormat="1" applyFont="1" applyBorder="1"/>
    <xf numFmtId="0" fontId="22" fillId="0" borderId="15" xfId="0" applyFont="1" applyBorder="1"/>
    <xf numFmtId="0" fontId="21" fillId="4" borderId="1" xfId="0" applyFont="1" applyFill="1" applyBorder="1" applyAlignment="1">
      <alignment vertical="center"/>
    </xf>
    <xf numFmtId="0" fontId="2" fillId="0" borderId="0" xfId="0" applyFont="1"/>
    <xf numFmtId="0" fontId="0" fillId="0" borderId="0" xfId="0" applyAlignment="1">
      <alignment horizontal="left"/>
    </xf>
    <xf numFmtId="0" fontId="2" fillId="0" borderId="16" xfId="0" applyFont="1" applyBorder="1"/>
    <xf numFmtId="0" fontId="24" fillId="0" borderId="0" xfId="0" applyFont="1"/>
    <xf numFmtId="0" fontId="4" fillId="0" borderId="0" xfId="2" applyFont="1" applyAlignment="1">
      <alignment horizontal="center" vertical="center"/>
    </xf>
    <xf numFmtId="3" fontId="5" fillId="0" borderId="0" xfId="2" applyNumberFormat="1" applyFont="1"/>
    <xf numFmtId="10" fontId="6" fillId="0" borderId="0" xfId="2" applyNumberFormat="1" applyFont="1"/>
    <xf numFmtId="10" fontId="20" fillId="0" borderId="0" xfId="2" applyNumberFormat="1" applyFont="1"/>
    <xf numFmtId="0" fontId="15" fillId="0" borderId="1" xfId="0" applyFont="1" applyBorder="1"/>
    <xf numFmtId="0" fontId="4" fillId="4" borderId="1" xfId="0" applyFont="1" applyFill="1" applyBorder="1" applyAlignment="1">
      <alignment horizontal="center" vertical="center"/>
    </xf>
    <xf numFmtId="2" fontId="0" fillId="0" borderId="1" xfId="3" applyNumberFormat="1" applyFont="1" applyBorder="1"/>
    <xf numFmtId="0" fontId="13" fillId="0" borderId="12" xfId="0" applyFont="1" applyBorder="1"/>
    <xf numFmtId="0" fontId="13" fillId="0" borderId="0" xfId="0" applyFont="1"/>
    <xf numFmtId="10" fontId="17" fillId="6" borderId="1" xfId="4" applyNumberFormat="1" applyFont="1" applyFill="1" applyBorder="1">
      <alignment vertical="center"/>
    </xf>
    <xf numFmtId="10" fontId="0" fillId="6" borderId="1" xfId="0" applyNumberFormat="1" applyFill="1" applyBorder="1"/>
    <xf numFmtId="10" fontId="0" fillId="0" borderId="1" xfId="0" applyNumberFormat="1" applyBorder="1"/>
    <xf numFmtId="0" fontId="0" fillId="0" borderId="0" xfId="0" applyAlignment="1">
      <alignment vertical="center" wrapText="1"/>
    </xf>
    <xf numFmtId="0" fontId="13" fillId="4" borderId="1" xfId="0" applyFont="1" applyFill="1" applyBorder="1" applyAlignment="1">
      <alignment horizontal="center"/>
    </xf>
    <xf numFmtId="0" fontId="23" fillId="0" borderId="0" xfId="0" applyFont="1" applyAlignment="1">
      <alignment vertical="center"/>
    </xf>
    <xf numFmtId="0" fontId="12" fillId="4" borderId="1" xfId="0" applyFont="1" applyFill="1" applyBorder="1"/>
    <xf numFmtId="0" fontId="32" fillId="0" borderId="1" xfId="0" applyFont="1" applyBorder="1"/>
    <xf numFmtId="2" fontId="32" fillId="0" borderId="1" xfId="0" applyNumberFormat="1" applyFont="1" applyBorder="1"/>
    <xf numFmtId="0" fontId="33" fillId="4" borderId="1" xfId="0" applyFont="1" applyFill="1" applyBorder="1"/>
    <xf numFmtId="0" fontId="12" fillId="0" borderId="12" xfId="0" applyFont="1" applyBorder="1" applyAlignment="1">
      <alignment horizontal="right"/>
    </xf>
    <xf numFmtId="3" fontId="0" fillId="0" borderId="1" xfId="0" applyNumberFormat="1" applyBorder="1"/>
    <xf numFmtId="0" fontId="0" fillId="0" borderId="0" xfId="0" applyAlignment="1">
      <alignment vertical="top" wrapText="1"/>
    </xf>
    <xf numFmtId="0" fontId="33" fillId="4" borderId="4" xfId="0" applyFont="1" applyFill="1" applyBorder="1" applyAlignment="1">
      <alignment horizontal="right" vertical="center"/>
    </xf>
    <xf numFmtId="0" fontId="2" fillId="0" borderId="1" xfId="0" applyFont="1" applyBorder="1" applyAlignment="1">
      <alignment vertical="center"/>
    </xf>
    <xf numFmtId="0" fontId="2" fillId="0" borderId="0" xfId="0" applyFont="1" applyAlignment="1">
      <alignment horizontal="left"/>
    </xf>
    <xf numFmtId="0" fontId="22" fillId="0" borderId="1" xfId="0" applyFont="1" applyBorder="1"/>
    <xf numFmtId="0" fontId="0" fillId="0" borderId="16" xfId="0" applyBorder="1"/>
    <xf numFmtId="0" fontId="0" fillId="0" borderId="17" xfId="0" applyBorder="1"/>
    <xf numFmtId="0" fontId="26" fillId="0" borderId="1" xfId="0" applyFont="1" applyBorder="1" applyAlignment="1">
      <alignment horizontal="left"/>
    </xf>
    <xf numFmtId="0" fontId="32" fillId="5" borderId="1" xfId="0" applyFont="1" applyFill="1" applyBorder="1"/>
    <xf numFmtId="0" fontId="46" fillId="4" borderId="1" xfId="0" applyFont="1" applyFill="1" applyBorder="1" applyAlignment="1">
      <alignment horizontal="center" vertical="center"/>
    </xf>
    <xf numFmtId="0" fontId="11" fillId="4" borderId="4" xfId="0" applyFont="1" applyFill="1" applyBorder="1" applyAlignment="1">
      <alignment horizontal="center"/>
    </xf>
    <xf numFmtId="0" fontId="2" fillId="0" borderId="16" xfId="0" applyFont="1" applyBorder="1" applyAlignment="1">
      <alignment horizontal="center"/>
    </xf>
    <xf numFmtId="3" fontId="0" fillId="0" borderId="17" xfId="0" applyNumberFormat="1" applyBorder="1"/>
    <xf numFmtId="0" fontId="2" fillId="0" borderId="1" xfId="0" applyFont="1" applyBorder="1" applyAlignment="1">
      <alignment horizontal="center"/>
    </xf>
    <xf numFmtId="10" fontId="0" fillId="0" borderId="1" xfId="3" applyNumberFormat="1" applyFont="1" applyBorder="1"/>
    <xf numFmtId="0" fontId="11" fillId="4" borderId="1" xfId="0" applyFont="1" applyFill="1" applyBorder="1"/>
    <xf numFmtId="164" fontId="32" fillId="0" borderId="1" xfId="0" applyNumberFormat="1" applyFont="1" applyBorder="1"/>
    <xf numFmtId="164" fontId="32" fillId="5" borderId="1" xfId="0" applyNumberFormat="1" applyFont="1" applyFill="1" applyBorder="1"/>
    <xf numFmtId="0" fontId="2" fillId="0" borderId="12" xfId="0" applyFont="1" applyBorder="1"/>
    <xf numFmtId="0" fontId="31" fillId="0" borderId="0" xfId="0" applyFont="1" applyAlignment="1">
      <alignment wrapText="1"/>
    </xf>
    <xf numFmtId="0" fontId="12" fillId="4" borderId="1" xfId="0" applyFont="1" applyFill="1" applyBorder="1" applyAlignment="1">
      <alignment horizontal="center" vertical="center"/>
    </xf>
    <xf numFmtId="0" fontId="23" fillId="0" borderId="0" xfId="0" applyFont="1" applyAlignment="1">
      <alignment horizontal="center"/>
    </xf>
    <xf numFmtId="0" fontId="56" fillId="0" borderId="16" xfId="0" applyFont="1" applyBorder="1"/>
    <xf numFmtId="2" fontId="31" fillId="12" borderId="16" xfId="0" applyNumberFormat="1" applyFont="1" applyFill="1" applyBorder="1"/>
    <xf numFmtId="0" fontId="11" fillId="4" borderId="16" xfId="0" applyFont="1" applyFill="1" applyBorder="1" applyAlignment="1">
      <alignment horizontal="center"/>
    </xf>
    <xf numFmtId="0" fontId="55" fillId="0" borderId="13" xfId="0" applyFont="1" applyBorder="1"/>
    <xf numFmtId="0" fontId="51" fillId="0" borderId="0" xfId="0" applyFont="1" applyAlignment="1">
      <alignment vertical="top" wrapText="1"/>
    </xf>
    <xf numFmtId="0" fontId="31" fillId="0" borderId="0" xfId="0" applyFont="1"/>
    <xf numFmtId="0" fontId="44" fillId="0" borderId="0" xfId="0" applyFont="1" applyAlignment="1">
      <alignment wrapText="1"/>
    </xf>
    <xf numFmtId="0" fontId="28" fillId="0" borderId="0" xfId="0" applyFont="1" applyAlignment="1">
      <alignment vertical="top" wrapText="1"/>
    </xf>
    <xf numFmtId="0" fontId="44" fillId="0" borderId="0" xfId="0" applyFont="1" applyAlignment="1">
      <alignment vertical="top" wrapText="1"/>
    </xf>
    <xf numFmtId="0" fontId="23" fillId="0" borderId="0" xfId="0" applyFont="1"/>
    <xf numFmtId="0" fontId="58" fillId="4" borderId="1" xfId="0" applyFont="1" applyFill="1" applyBorder="1"/>
    <xf numFmtId="0" fontId="59" fillId="0" borderId="1" xfId="0" applyFont="1" applyBorder="1"/>
    <xf numFmtId="10" fontId="60" fillId="0" borderId="1" xfId="0" applyNumberFormat="1" applyFont="1" applyBorder="1"/>
    <xf numFmtId="0" fontId="60" fillId="0" borderId="1" xfId="0" applyFont="1" applyBorder="1"/>
    <xf numFmtId="2" fontId="60" fillId="0" borderId="1" xfId="0" applyNumberFormat="1" applyFont="1" applyBorder="1"/>
    <xf numFmtId="0" fontId="61" fillId="4" borderId="1" xfId="0" applyFont="1" applyFill="1" applyBorder="1" applyAlignment="1">
      <alignment horizontal="right"/>
    </xf>
    <xf numFmtId="0" fontId="61" fillId="4" borderId="1" xfId="0" applyFont="1" applyFill="1" applyBorder="1" applyAlignment="1">
      <alignment horizontal="left"/>
    </xf>
    <xf numFmtId="0" fontId="62" fillId="0" borderId="1" xfId="0" applyFont="1" applyBorder="1"/>
    <xf numFmtId="0" fontId="62" fillId="0" borderId="1" xfId="0" applyFont="1" applyBorder="1" applyAlignment="1">
      <alignment horizontal="left"/>
    </xf>
    <xf numFmtId="0" fontId="63" fillId="0" borderId="1" xfId="0" applyFont="1" applyBorder="1"/>
    <xf numFmtId="0" fontId="65" fillId="4" borderId="1" xfId="0" applyFont="1" applyFill="1" applyBorder="1"/>
    <xf numFmtId="0" fontId="22" fillId="0" borderId="12" xfId="0" applyFont="1" applyBorder="1"/>
    <xf numFmtId="10" fontId="22" fillId="0" borderId="0" xfId="0" applyNumberFormat="1" applyFont="1"/>
    <xf numFmtId="0" fontId="0" fillId="0" borderId="12" xfId="0" applyBorder="1" applyAlignment="1">
      <alignment vertical="center" wrapText="1"/>
    </xf>
    <xf numFmtId="0" fontId="0" fillId="0" borderId="12" xfId="0" applyBorder="1" applyAlignment="1">
      <alignment vertical="top" wrapText="1"/>
    </xf>
    <xf numFmtId="0" fontId="0" fillId="0" borderId="7" xfId="0" applyBorder="1" applyAlignment="1">
      <alignment vertical="center" wrapText="1"/>
    </xf>
    <xf numFmtId="0" fontId="0" fillId="0" borderId="2" xfId="0" applyBorder="1" applyAlignment="1">
      <alignment vertical="center" wrapText="1"/>
    </xf>
    <xf numFmtId="0" fontId="0" fillId="0" borderId="7" xfId="0" applyBorder="1" applyAlignment="1">
      <alignment vertical="top" wrapText="1"/>
    </xf>
    <xf numFmtId="0" fontId="0" fillId="0" borderId="2" xfId="0" applyBorder="1" applyAlignment="1">
      <alignment vertical="top" wrapText="1"/>
    </xf>
    <xf numFmtId="2" fontId="0" fillId="0" borderId="1" xfId="0" applyNumberFormat="1" applyBorder="1"/>
    <xf numFmtId="0" fontId="0" fillId="0" borderId="18" xfId="0" applyBorder="1"/>
    <xf numFmtId="0" fontId="0" fillId="0" borderId="13" xfId="0" applyBorder="1" applyAlignment="1">
      <alignment horizontal="left"/>
    </xf>
    <xf numFmtId="2" fontId="64" fillId="0" borderId="1" xfId="0" applyNumberFormat="1" applyFont="1" applyBorder="1"/>
    <xf numFmtId="2" fontId="59" fillId="0" borderId="1" xfId="0" applyNumberFormat="1" applyFont="1" applyBorder="1"/>
    <xf numFmtId="0" fontId="0" fillId="0" borderId="19" xfId="0" applyBorder="1"/>
    <xf numFmtId="0" fontId="8" fillId="10" borderId="1" xfId="0" applyFont="1" applyFill="1" applyBorder="1" applyAlignment="1">
      <alignment horizontal="center"/>
    </xf>
    <xf numFmtId="0" fontId="10" fillId="0" borderId="1" xfId="0" applyFont="1" applyBorder="1"/>
    <xf numFmtId="0" fontId="10" fillId="0" borderId="9" xfId="0" applyFont="1" applyBorder="1"/>
    <xf numFmtId="0" fontId="8" fillId="10" borderId="1" xfId="0" applyFont="1" applyFill="1" applyBorder="1"/>
    <xf numFmtId="0" fontId="0" fillId="0" borderId="0" xfId="0" applyAlignment="1">
      <alignment vertical="top"/>
    </xf>
    <xf numFmtId="0" fontId="0" fillId="0" borderId="13" xfId="0" applyBorder="1" applyAlignment="1">
      <alignment vertical="top"/>
    </xf>
    <xf numFmtId="0" fontId="23" fillId="6" borderId="12" xfId="0" applyFont="1" applyFill="1" applyBorder="1" applyAlignment="1">
      <alignment vertical="center"/>
    </xf>
    <xf numFmtId="0" fontId="0" fillId="0" borderId="12" xfId="0" applyBorder="1" applyAlignment="1">
      <alignment vertical="top"/>
    </xf>
    <xf numFmtId="0" fontId="12" fillId="0" borderId="0" xfId="0" applyFont="1" applyAlignment="1">
      <alignment horizontal="center" vertical="center"/>
    </xf>
    <xf numFmtId="0" fontId="26" fillId="0" borderId="0" xfId="0" applyFont="1" applyAlignment="1">
      <alignment horizontal="left"/>
    </xf>
    <xf numFmtId="0" fontId="26" fillId="0" borderId="0" xfId="0" applyFont="1"/>
    <xf numFmtId="0" fontId="32" fillId="0" borderId="0" xfId="0" applyFont="1"/>
    <xf numFmtId="0" fontId="0" fillId="0" borderId="1" xfId="0" applyBorder="1" applyAlignment="1">
      <alignment horizontal="center"/>
    </xf>
    <xf numFmtId="0" fontId="71" fillId="16" borderId="1" xfId="0" applyFont="1" applyFill="1" applyBorder="1"/>
    <xf numFmtId="0" fontId="71" fillId="5" borderId="1" xfId="0" applyFont="1" applyFill="1" applyBorder="1"/>
    <xf numFmtId="0" fontId="71" fillId="7" borderId="1" xfId="0" applyFont="1" applyFill="1" applyBorder="1"/>
    <xf numFmtId="0" fontId="8" fillId="5" borderId="1" xfId="0" applyFont="1" applyFill="1" applyBorder="1"/>
    <xf numFmtId="0" fontId="2" fillId="5" borderId="1" xfId="0" applyFont="1" applyFill="1" applyBorder="1"/>
    <xf numFmtId="0" fontId="2" fillId="16" borderId="1" xfId="0" applyFont="1" applyFill="1" applyBorder="1"/>
    <xf numFmtId="0" fontId="71" fillId="16" borderId="1" xfId="0" applyFont="1" applyFill="1" applyBorder="1" applyAlignment="1">
      <alignment vertical="center" wrapText="1"/>
    </xf>
    <xf numFmtId="0" fontId="71" fillId="5" borderId="1" xfId="0" applyFont="1" applyFill="1" applyBorder="1" applyAlignment="1">
      <alignment vertical="center" wrapText="1"/>
    </xf>
    <xf numFmtId="0" fontId="2" fillId="16" borderId="1" xfId="4" applyFont="1" applyFill="1" applyBorder="1" applyAlignment="1">
      <alignment vertical="center" wrapText="1"/>
    </xf>
    <xf numFmtId="0" fontId="2" fillId="5" borderId="1" xfId="4" applyFont="1" applyFill="1" applyBorder="1" applyAlignment="1">
      <alignment vertical="center" wrapText="1"/>
    </xf>
    <xf numFmtId="0" fontId="22" fillId="0" borderId="1" xfId="0" applyFont="1" applyBorder="1" applyAlignment="1">
      <alignment horizontal="left"/>
    </xf>
    <xf numFmtId="165" fontId="0" fillId="0" borderId="1" xfId="0" applyNumberFormat="1" applyBorder="1"/>
    <xf numFmtId="0" fontId="24" fillId="10" borderId="1" xfId="0" applyFont="1" applyFill="1" applyBorder="1" applyAlignment="1">
      <alignment horizontal="center"/>
    </xf>
    <xf numFmtId="0" fontId="24" fillId="10" borderId="4" xfId="0" applyFont="1" applyFill="1" applyBorder="1" applyAlignment="1">
      <alignment horizontal="center"/>
    </xf>
    <xf numFmtId="164" fontId="0" fillId="0" borderId="1" xfId="0" applyNumberFormat="1" applyBorder="1" applyAlignment="1">
      <alignment horizontal="center"/>
    </xf>
    <xf numFmtId="0" fontId="5" fillId="0" borderId="0" xfId="0" applyFont="1" applyAlignment="1">
      <alignment horizontal="left" vertical="top"/>
    </xf>
    <xf numFmtId="0" fontId="23" fillId="0" borderId="0" xfId="0" applyFont="1" applyAlignment="1">
      <alignment horizontal="left"/>
    </xf>
    <xf numFmtId="0" fontId="32" fillId="0" borderId="1" xfId="0" applyFont="1" applyBorder="1" applyAlignment="1">
      <alignment horizontal="center"/>
    </xf>
    <xf numFmtId="0" fontId="53" fillId="0" borderId="0" xfId="0" applyFont="1"/>
    <xf numFmtId="0" fontId="28" fillId="0" borderId="19" xfId="0" applyFont="1" applyBorder="1"/>
    <xf numFmtId="0" fontId="28" fillId="0" borderId="0" xfId="0" applyFont="1" applyAlignment="1">
      <alignment horizontal="left"/>
    </xf>
    <xf numFmtId="0" fontId="28" fillId="0" borderId="7" xfId="0" applyFont="1" applyBorder="1" applyAlignment="1">
      <alignment horizontal="left"/>
    </xf>
    <xf numFmtId="0" fontId="28" fillId="0" borderId="2" xfId="0" applyFont="1" applyBorder="1" applyAlignment="1">
      <alignment horizontal="left"/>
    </xf>
    <xf numFmtId="2" fontId="82" fillId="0" borderId="1" xfId="0" applyNumberFormat="1" applyFont="1" applyBorder="1"/>
    <xf numFmtId="0" fontId="2" fillId="0" borderId="0" xfId="0" applyFont="1" applyAlignment="1">
      <alignment vertical="center"/>
    </xf>
    <xf numFmtId="0" fontId="49" fillId="0" borderId="0" xfId="0" applyFont="1"/>
    <xf numFmtId="0" fontId="44" fillId="0" borderId="0" xfId="0" applyFont="1" applyAlignment="1">
      <alignment horizontal="left" vertical="center" wrapText="1"/>
    </xf>
    <xf numFmtId="0" fontId="28" fillId="0" borderId="12" xfId="0" applyFont="1" applyBorder="1" applyAlignment="1">
      <alignment horizontal="left"/>
    </xf>
    <xf numFmtId="0" fontId="2" fillId="0" borderId="22" xfId="0" applyFont="1" applyBorder="1" applyAlignment="1">
      <alignment vertical="center"/>
    </xf>
    <xf numFmtId="165" fontId="32" fillId="9" borderId="1" xfId="0" applyNumberFormat="1" applyFont="1" applyFill="1" applyBorder="1"/>
    <xf numFmtId="0" fontId="0" fillId="0" borderId="0" xfId="0" applyAlignment="1">
      <alignment horizontal="center"/>
    </xf>
    <xf numFmtId="0" fontId="2" fillId="0" borderId="0" xfId="0" applyFont="1" applyAlignment="1">
      <alignment horizontal="center"/>
    </xf>
    <xf numFmtId="3" fontId="0" fillId="0" borderId="0" xfId="0" applyNumberFormat="1"/>
    <xf numFmtId="10" fontId="0" fillId="0" borderId="0" xfId="3" applyNumberFormat="1" applyFont="1" applyBorder="1"/>
    <xf numFmtId="0" fontId="83" fillId="0" borderId="0" xfId="0" applyFont="1" applyAlignment="1">
      <alignment vertical="top" wrapText="1"/>
    </xf>
    <xf numFmtId="0" fontId="22" fillId="0" borderId="9" xfId="0" applyFont="1" applyBorder="1"/>
    <xf numFmtId="164" fontId="32" fillId="0" borderId="9" xfId="0" applyNumberFormat="1" applyFont="1" applyBorder="1"/>
    <xf numFmtId="0" fontId="0" fillId="0" borderId="6" xfId="0" applyBorder="1"/>
    <xf numFmtId="0" fontId="86" fillId="0" borderId="16" xfId="0" applyFont="1" applyBorder="1"/>
    <xf numFmtId="164" fontId="32" fillId="0" borderId="16" xfId="0" applyNumberFormat="1" applyFont="1" applyBorder="1"/>
    <xf numFmtId="0" fontId="86" fillId="0" borderId="0" xfId="0" applyFont="1"/>
    <xf numFmtId="164" fontId="32" fillId="0" borderId="0" xfId="0" applyNumberFormat="1" applyFont="1"/>
    <xf numFmtId="0" fontId="0" fillId="0" borderId="23" xfId="0" applyBorder="1"/>
    <xf numFmtId="0" fontId="0" fillId="0" borderId="24" xfId="0" applyBorder="1"/>
    <xf numFmtId="0" fontId="0" fillId="0" borderId="0" xfId="0" applyAlignment="1">
      <alignment horizontal="left" vertical="center" wrapText="1"/>
    </xf>
    <xf numFmtId="164" fontId="32" fillId="20" borderId="1" xfId="0" applyNumberFormat="1" applyFont="1" applyFill="1" applyBorder="1"/>
    <xf numFmtId="164" fontId="51" fillId="20" borderId="1" xfId="0" applyNumberFormat="1" applyFont="1" applyFill="1" applyBorder="1"/>
    <xf numFmtId="0" fontId="0" fillId="0" borderId="10" xfId="0" applyBorder="1"/>
    <xf numFmtId="0" fontId="0" fillId="0" borderId="11" xfId="0" applyBorder="1"/>
    <xf numFmtId="0" fontId="0" fillId="0" borderId="8" xfId="0" applyBorder="1"/>
    <xf numFmtId="0" fontId="26" fillId="0" borderId="1" xfId="0" applyFont="1" applyBorder="1" applyAlignment="1">
      <alignment horizontal="left"/>
    </xf>
    <xf numFmtId="0" fontId="25" fillId="7" borderId="4" xfId="0" applyFont="1" applyFill="1" applyBorder="1" applyAlignment="1">
      <alignment horizontal="center"/>
    </xf>
    <xf numFmtId="0" fontId="25" fillId="7" borderId="14" xfId="0" applyFont="1" applyFill="1" applyBorder="1" applyAlignment="1">
      <alignment horizontal="center"/>
    </xf>
    <xf numFmtId="0" fontId="25" fillId="7" borderId="3" xfId="0" applyFont="1" applyFill="1" applyBorder="1" applyAlignment="1">
      <alignment horizontal="center"/>
    </xf>
    <xf numFmtId="0" fontId="2" fillId="8" borderId="4" xfId="0" applyFont="1" applyFill="1" applyBorder="1" applyAlignment="1">
      <alignment horizontal="center"/>
    </xf>
    <xf numFmtId="0" fontId="2" fillId="8" borderId="14" xfId="0" applyFont="1" applyFill="1" applyBorder="1" applyAlignment="1">
      <alignment horizontal="center"/>
    </xf>
    <xf numFmtId="0" fontId="2" fillId="8" borderId="3" xfId="0" applyFont="1" applyFill="1" applyBorder="1" applyAlignment="1">
      <alignment horizontal="center"/>
    </xf>
    <xf numFmtId="0" fontId="0" fillId="0" borderId="1" xfId="0" applyBorder="1" applyAlignment="1">
      <alignment horizontal="center"/>
    </xf>
    <xf numFmtId="0" fontId="68" fillId="15" borderId="10" xfId="0" applyFont="1" applyFill="1" applyBorder="1" applyAlignment="1">
      <alignment horizontal="center" vertical="center"/>
    </xf>
    <xf numFmtId="0" fontId="68" fillId="15" borderId="11" xfId="0" applyFont="1" applyFill="1" applyBorder="1" applyAlignment="1">
      <alignment horizontal="center" vertical="center"/>
    </xf>
    <xf numFmtId="0" fontId="68" fillId="15" borderId="8" xfId="0" applyFont="1" applyFill="1" applyBorder="1" applyAlignment="1">
      <alignment horizontal="center" vertical="center"/>
    </xf>
    <xf numFmtId="0" fontId="68" fillId="15" borderId="12" xfId="0" applyFont="1" applyFill="1" applyBorder="1" applyAlignment="1">
      <alignment horizontal="center" vertical="center"/>
    </xf>
    <xf numFmtId="0" fontId="68" fillId="15" borderId="0" xfId="0" applyFont="1" applyFill="1" applyAlignment="1">
      <alignment horizontal="center" vertical="center"/>
    </xf>
    <xf numFmtId="0" fontId="68" fillId="15" borderId="13" xfId="0" applyFont="1" applyFill="1" applyBorder="1" applyAlignment="1">
      <alignment horizontal="center" vertical="center"/>
    </xf>
    <xf numFmtId="0" fontId="68" fillId="15" borderId="7" xfId="0" applyFont="1" applyFill="1" applyBorder="1" applyAlignment="1">
      <alignment horizontal="center" vertical="center"/>
    </xf>
    <xf numFmtId="0" fontId="68" fillId="15" borderId="2" xfId="0" applyFont="1" applyFill="1" applyBorder="1" applyAlignment="1">
      <alignment horizontal="center" vertical="center"/>
    </xf>
    <xf numFmtId="0" fontId="68" fillId="15" borderId="5" xfId="0" applyFont="1" applyFill="1" applyBorder="1" applyAlignment="1">
      <alignment horizontal="center" vertical="center"/>
    </xf>
    <xf numFmtId="0" fontId="26" fillId="0" borderId="1" xfId="0" applyFont="1" applyBorder="1" applyAlignment="1">
      <alignment horizontal="center"/>
    </xf>
    <xf numFmtId="0" fontId="2" fillId="5" borderId="4" xfId="0" applyFont="1" applyFill="1" applyBorder="1" applyAlignment="1">
      <alignment horizontal="center"/>
    </xf>
    <xf numFmtId="0" fontId="2" fillId="5" borderId="14" xfId="0" applyFont="1" applyFill="1" applyBorder="1" applyAlignment="1">
      <alignment horizontal="center"/>
    </xf>
    <xf numFmtId="0" fontId="2" fillId="5" borderId="3" xfId="0" applyFont="1" applyFill="1" applyBorder="1" applyAlignment="1">
      <alignment horizontal="center"/>
    </xf>
    <xf numFmtId="0" fontId="12" fillId="0" borderId="0" xfId="0" applyFont="1" applyAlignment="1">
      <alignment horizontal="left"/>
    </xf>
    <xf numFmtId="0" fontId="23" fillId="0" borderId="0" xfId="0" applyFont="1" applyAlignment="1">
      <alignment horizontal="center"/>
    </xf>
    <xf numFmtId="0" fontId="77" fillId="5" borderId="4" xfId="0" applyFont="1" applyFill="1" applyBorder="1" applyAlignment="1">
      <alignment horizontal="center"/>
    </xf>
    <xf numFmtId="0" fontId="77" fillId="5" borderId="14" xfId="0" applyFont="1" applyFill="1" applyBorder="1" applyAlignment="1">
      <alignment horizontal="center"/>
    </xf>
    <xf numFmtId="0" fontId="77" fillId="5" borderId="3" xfId="0" applyFont="1" applyFill="1" applyBorder="1" applyAlignment="1">
      <alignment horizontal="center"/>
    </xf>
    <xf numFmtId="0" fontId="72" fillId="5" borderId="4" xfId="0" applyFont="1" applyFill="1" applyBorder="1" applyAlignment="1">
      <alignment horizontal="center"/>
    </xf>
    <xf numFmtId="0" fontId="72" fillId="5" borderId="14" xfId="0" applyFont="1" applyFill="1" applyBorder="1" applyAlignment="1">
      <alignment horizontal="center"/>
    </xf>
    <xf numFmtId="0" fontId="72" fillId="5" borderId="3" xfId="0" applyFont="1" applyFill="1" applyBorder="1" applyAlignment="1">
      <alignment horizontal="center"/>
    </xf>
    <xf numFmtId="0" fontId="28" fillId="0" borderId="4" xfId="0" applyFont="1" applyBorder="1" applyAlignment="1">
      <alignment horizontal="left"/>
    </xf>
    <xf numFmtId="0" fontId="28" fillId="0" borderId="14" xfId="0" applyFont="1" applyBorder="1" applyAlignment="1">
      <alignment horizontal="left"/>
    </xf>
    <xf numFmtId="0" fontId="28" fillId="0" borderId="3" xfId="0" applyFont="1" applyBorder="1" applyAlignment="1">
      <alignment horizontal="left"/>
    </xf>
    <xf numFmtId="0" fontId="28" fillId="14" borderId="10" xfId="0" applyFont="1" applyFill="1" applyBorder="1" applyAlignment="1">
      <alignment horizontal="left" vertical="top" wrapText="1"/>
    </xf>
    <xf numFmtId="0" fontId="0" fillId="14" borderId="11" xfId="0" applyFill="1" applyBorder="1" applyAlignment="1">
      <alignment horizontal="left" vertical="top" wrapText="1"/>
    </xf>
    <xf numFmtId="0" fontId="0" fillId="14" borderId="8" xfId="0" applyFill="1" applyBorder="1" applyAlignment="1">
      <alignment horizontal="left" vertical="top" wrapText="1"/>
    </xf>
    <xf numFmtId="0" fontId="0" fillId="14" borderId="12" xfId="0" applyFill="1" applyBorder="1" applyAlignment="1">
      <alignment horizontal="left" vertical="top" wrapText="1"/>
    </xf>
    <xf numFmtId="0" fontId="0" fillId="14" borderId="0" xfId="0" applyFill="1" applyAlignment="1">
      <alignment horizontal="left" vertical="top" wrapText="1"/>
    </xf>
    <xf numFmtId="0" fontId="0" fillId="14" borderId="13" xfId="0" applyFill="1" applyBorder="1" applyAlignment="1">
      <alignment horizontal="left" vertical="top" wrapText="1"/>
    </xf>
    <xf numFmtId="0" fontId="0" fillId="14" borderId="7" xfId="0" applyFill="1" applyBorder="1" applyAlignment="1">
      <alignment horizontal="left" vertical="top" wrapText="1"/>
    </xf>
    <xf numFmtId="0" fontId="0" fillId="14" borderId="2" xfId="0" applyFill="1" applyBorder="1" applyAlignment="1">
      <alignment horizontal="left" vertical="top" wrapText="1"/>
    </xf>
    <xf numFmtId="0" fontId="0" fillId="14" borderId="5" xfId="0" applyFill="1" applyBorder="1" applyAlignment="1">
      <alignment horizontal="left" vertical="top" wrapText="1"/>
    </xf>
    <xf numFmtId="0" fontId="2" fillId="0" borderId="4" xfId="0" applyFont="1" applyBorder="1" applyAlignment="1">
      <alignment horizontal="left" vertical="center"/>
    </xf>
    <xf numFmtId="0" fontId="2" fillId="0" borderId="14" xfId="0" applyFont="1" applyBorder="1" applyAlignment="1">
      <alignment horizontal="left" vertical="center"/>
    </xf>
    <xf numFmtId="0" fontId="2" fillId="0" borderId="3" xfId="0" applyFont="1" applyBorder="1" applyAlignment="1">
      <alignment horizontal="left" vertical="center"/>
    </xf>
    <xf numFmtId="0" fontId="24" fillId="5" borderId="4" xfId="0" applyFont="1" applyFill="1" applyBorder="1" applyAlignment="1">
      <alignment horizontal="center"/>
    </xf>
    <xf numFmtId="0" fontId="24" fillId="5" borderId="14" xfId="0" applyFont="1" applyFill="1" applyBorder="1" applyAlignment="1">
      <alignment horizontal="center"/>
    </xf>
    <xf numFmtId="0" fontId="24" fillId="5" borderId="3" xfId="0" applyFont="1" applyFill="1" applyBorder="1" applyAlignment="1">
      <alignment horizontal="center"/>
    </xf>
    <xf numFmtId="0" fontId="28" fillId="0" borderId="1" xfId="0" applyFont="1" applyBorder="1" applyAlignment="1">
      <alignment horizontal="center" vertical="center" wrapText="1"/>
    </xf>
    <xf numFmtId="0" fontId="18" fillId="9" borderId="1" xfId="0" applyFont="1" applyFill="1" applyBorder="1" applyAlignment="1">
      <alignment horizontal="center"/>
    </xf>
    <xf numFmtId="0" fontId="2" fillId="9" borderId="1" xfId="0" applyFont="1" applyFill="1" applyBorder="1" applyAlignment="1">
      <alignment horizontal="center"/>
    </xf>
    <xf numFmtId="0" fontId="36" fillId="11" borderId="1" xfId="0" applyFont="1" applyFill="1" applyBorder="1" applyAlignment="1">
      <alignment horizontal="center" vertical="center" wrapText="1"/>
    </xf>
    <xf numFmtId="0" fontId="27" fillId="11" borderId="1" xfId="0" applyFont="1" applyFill="1" applyBorder="1" applyAlignment="1">
      <alignment horizontal="center" vertical="center" wrapText="1"/>
    </xf>
    <xf numFmtId="0" fontId="0" fillId="13" borderId="6" xfId="0" applyFill="1" applyBorder="1" applyAlignment="1">
      <alignment horizontal="center" vertical="center"/>
    </xf>
    <xf numFmtId="0" fontId="0" fillId="13" borderId="1" xfId="0" applyFill="1" applyBorder="1" applyAlignment="1">
      <alignment horizontal="center" vertical="center"/>
    </xf>
    <xf numFmtId="0" fontId="2" fillId="0" borderId="12" xfId="0" applyFont="1" applyBorder="1" applyAlignment="1">
      <alignment horizontal="center"/>
    </xf>
    <xf numFmtId="0" fontId="2" fillId="0" borderId="0" xfId="0" applyFont="1" applyAlignment="1">
      <alignment horizontal="center"/>
    </xf>
    <xf numFmtId="0" fontId="28" fillId="18" borderId="20" xfId="0" applyFont="1" applyFill="1" applyBorder="1" applyAlignment="1">
      <alignment horizontal="left" vertical="top" wrapText="1"/>
    </xf>
    <xf numFmtId="0" fontId="0" fillId="18" borderId="21" xfId="0" applyFill="1" applyBorder="1" applyAlignment="1">
      <alignment horizontal="left" vertical="top" wrapText="1"/>
    </xf>
    <xf numFmtId="0" fontId="35" fillId="11" borderId="1" xfId="0" applyFont="1" applyFill="1" applyBorder="1" applyAlignment="1">
      <alignment horizontal="center" vertical="center" wrapText="1"/>
    </xf>
    <xf numFmtId="0" fontId="0" fillId="11" borderId="1" xfId="0" applyFill="1" applyBorder="1" applyAlignment="1">
      <alignment horizontal="center" vertical="center" wrapText="1"/>
    </xf>
    <xf numFmtId="0" fontId="28" fillId="13" borderId="1" xfId="0" applyFont="1" applyFill="1" applyBorder="1" applyAlignment="1">
      <alignment horizontal="center" vertical="center" wrapText="1"/>
    </xf>
    <xf numFmtId="0" fontId="18" fillId="13" borderId="1" xfId="0" applyFont="1" applyFill="1" applyBorder="1" applyAlignment="1">
      <alignment horizontal="center" vertical="center" wrapText="1"/>
    </xf>
    <xf numFmtId="0" fontId="28" fillId="14" borderId="10" xfId="0" applyFont="1" applyFill="1" applyBorder="1" applyAlignment="1">
      <alignment horizontal="left" vertical="center" wrapText="1"/>
    </xf>
    <xf numFmtId="0" fontId="28" fillId="14" borderId="11" xfId="0" applyFont="1" applyFill="1" applyBorder="1" applyAlignment="1">
      <alignment horizontal="left" vertical="center" wrapText="1"/>
    </xf>
    <xf numFmtId="0" fontId="28" fillId="14" borderId="8" xfId="0" applyFont="1" applyFill="1" applyBorder="1" applyAlignment="1">
      <alignment horizontal="left" vertical="center" wrapText="1"/>
    </xf>
    <xf numFmtId="0" fontId="28" fillId="14" borderId="7" xfId="0" applyFont="1" applyFill="1" applyBorder="1" applyAlignment="1">
      <alignment horizontal="left" vertical="center" wrapText="1"/>
    </xf>
    <xf numFmtId="0" fontId="28" fillId="14" borderId="2" xfId="0" applyFont="1" applyFill="1" applyBorder="1" applyAlignment="1">
      <alignment horizontal="left" vertical="center" wrapText="1"/>
    </xf>
    <xf numFmtId="0" fontId="28" fillId="14" borderId="5" xfId="0" applyFont="1" applyFill="1" applyBorder="1" applyAlignment="1">
      <alignment horizontal="left" vertical="center" wrapText="1"/>
    </xf>
    <xf numFmtId="3" fontId="28" fillId="0" borderId="1" xfId="0" applyNumberFormat="1" applyFont="1" applyBorder="1" applyAlignment="1">
      <alignment horizontal="center" vertical="center"/>
    </xf>
    <xf numFmtId="0" fontId="18" fillId="14" borderId="1" xfId="0" applyFont="1" applyFill="1" applyBorder="1" applyAlignment="1">
      <alignment horizontal="left" vertical="center" wrapText="1"/>
    </xf>
    <xf numFmtId="0" fontId="0" fillId="14" borderId="1" xfId="0" applyFill="1" applyBorder="1" applyAlignment="1">
      <alignment horizontal="left" vertical="center" wrapText="1"/>
    </xf>
    <xf numFmtId="0" fontId="67" fillId="11" borderId="1" xfId="0" applyFont="1" applyFill="1" applyBorder="1" applyAlignment="1">
      <alignment horizontal="center" vertical="center" wrapText="1"/>
    </xf>
    <xf numFmtId="0" fontId="0" fillId="13" borderId="1" xfId="0" applyFill="1" applyBorder="1" applyAlignment="1">
      <alignment horizontal="center" vertical="center" wrapText="1"/>
    </xf>
    <xf numFmtId="0" fontId="2" fillId="13" borderId="1" xfId="0" applyFont="1" applyFill="1" applyBorder="1" applyAlignment="1">
      <alignment horizontal="center" vertical="center" wrapText="1"/>
    </xf>
    <xf numFmtId="0" fontId="0" fillId="0" borderId="1" xfId="0" applyBorder="1" applyAlignment="1">
      <alignment horizontal="center" vertical="center" wrapText="1"/>
    </xf>
    <xf numFmtId="0" fontId="30" fillId="0" borderId="1" xfId="0" applyFont="1" applyBorder="1" applyAlignment="1">
      <alignment horizontal="center" vertical="center" wrapText="1"/>
    </xf>
    <xf numFmtId="0" fontId="67" fillId="14" borderId="1" xfId="0" applyFont="1" applyFill="1" applyBorder="1" applyAlignment="1">
      <alignment horizontal="left" vertical="center" wrapText="1"/>
    </xf>
    <xf numFmtId="0" fontId="0" fillId="0" borderId="12" xfId="0" applyBorder="1" applyAlignment="1">
      <alignment horizontal="center"/>
    </xf>
    <xf numFmtId="0" fontId="0" fillId="0" borderId="0" xfId="0" applyAlignment="1">
      <alignment horizontal="center"/>
    </xf>
    <xf numFmtId="0" fontId="19" fillId="11" borderId="1" xfId="0" applyFont="1" applyFill="1" applyBorder="1" applyAlignment="1">
      <alignment horizontal="center" vertical="center" wrapText="1"/>
    </xf>
    <xf numFmtId="0" fontId="44" fillId="14" borderId="21" xfId="0" applyFont="1" applyFill="1" applyBorder="1" applyAlignment="1">
      <alignment horizontal="left" vertical="center" wrapText="1"/>
    </xf>
    <xf numFmtId="0" fontId="0" fillId="14" borderId="21" xfId="0" applyFill="1" applyBorder="1" applyAlignment="1">
      <alignment horizontal="left" vertical="center" wrapText="1"/>
    </xf>
    <xf numFmtId="0" fontId="29" fillId="11" borderId="1" xfId="0" applyFont="1" applyFill="1" applyBorder="1" applyAlignment="1">
      <alignment horizontal="center" vertical="center" wrapText="1"/>
    </xf>
    <xf numFmtId="0" fontId="44" fillId="14" borderId="1" xfId="0" applyFont="1" applyFill="1" applyBorder="1" applyAlignment="1">
      <alignment horizontal="left" vertical="top" wrapText="1"/>
    </xf>
    <xf numFmtId="0" fontId="0" fillId="14" borderId="1" xfId="0" applyFill="1" applyBorder="1" applyAlignment="1">
      <alignment horizontal="left" vertical="top" wrapText="1"/>
    </xf>
    <xf numFmtId="0" fontId="28" fillId="11" borderId="1" xfId="0" applyFont="1" applyFill="1" applyBorder="1" applyAlignment="1">
      <alignment horizontal="center" vertical="center" wrapText="1"/>
    </xf>
    <xf numFmtId="0" fontId="44" fillId="14" borderId="1" xfId="0" applyFont="1" applyFill="1" applyBorder="1" applyAlignment="1">
      <alignment horizontal="left" vertical="center" wrapText="1"/>
    </xf>
    <xf numFmtId="0" fontId="68" fillId="15" borderId="1" xfId="0" applyFont="1" applyFill="1" applyBorder="1" applyAlignment="1">
      <alignment horizontal="center" vertical="center"/>
    </xf>
    <xf numFmtId="0" fontId="23" fillId="5" borderId="4" xfId="0" applyFont="1" applyFill="1" applyBorder="1" applyAlignment="1">
      <alignment horizontal="center"/>
    </xf>
    <xf numFmtId="0" fontId="23" fillId="5" borderId="14" xfId="0" applyFont="1" applyFill="1" applyBorder="1" applyAlignment="1">
      <alignment horizontal="center"/>
    </xf>
    <xf numFmtId="0" fontId="23" fillId="5" borderId="3" xfId="0" applyFont="1" applyFill="1" applyBorder="1" applyAlignment="1">
      <alignment horizontal="center"/>
    </xf>
    <xf numFmtId="0" fontId="18" fillId="11" borderId="1" xfId="0" applyFont="1" applyFill="1" applyBorder="1" applyAlignment="1">
      <alignment horizontal="center" vertical="center" wrapText="1"/>
    </xf>
    <xf numFmtId="0" fontId="34" fillId="11" borderId="1" xfId="0" applyFont="1" applyFill="1" applyBorder="1" applyAlignment="1">
      <alignment horizontal="center" vertical="center" wrapText="1"/>
    </xf>
    <xf numFmtId="0" fontId="0" fillId="14" borderId="11" xfId="0" applyFill="1" applyBorder="1" applyAlignment="1">
      <alignment horizontal="left" vertical="center" wrapText="1"/>
    </xf>
    <xf numFmtId="0" fontId="0" fillId="14" borderId="8" xfId="0" applyFill="1" applyBorder="1" applyAlignment="1">
      <alignment horizontal="left" vertical="center" wrapText="1"/>
    </xf>
    <xf numFmtId="0" fontId="0" fillId="14" borderId="7" xfId="0" applyFill="1" applyBorder="1" applyAlignment="1">
      <alignment horizontal="left" vertical="center" wrapText="1"/>
    </xf>
    <xf numFmtId="0" fontId="0" fillId="14" borderId="2" xfId="0" applyFill="1" applyBorder="1" applyAlignment="1">
      <alignment horizontal="left" vertical="center" wrapText="1"/>
    </xf>
    <xf numFmtId="0" fontId="0" fillId="14" borderId="5" xfId="0" applyFill="1" applyBorder="1" applyAlignment="1">
      <alignment horizontal="left" vertical="center" wrapText="1"/>
    </xf>
    <xf numFmtId="0" fontId="28" fillId="14" borderId="1" xfId="0" applyFont="1" applyFill="1" applyBorder="1" applyAlignment="1">
      <alignment horizontal="left" vertical="center" wrapText="1"/>
    </xf>
    <xf numFmtId="0" fontId="28" fillId="14" borderId="25" xfId="0" applyFont="1" applyFill="1" applyBorder="1" applyAlignment="1">
      <alignment horizontal="left" vertical="center" wrapText="1"/>
    </xf>
    <xf numFmtId="0" fontId="0" fillId="14" borderId="26" xfId="0" applyFill="1" applyBorder="1" applyAlignment="1">
      <alignment horizontal="left" vertical="center" wrapText="1"/>
    </xf>
    <xf numFmtId="0" fontId="0" fillId="14" borderId="27" xfId="0" applyFill="1" applyBorder="1" applyAlignment="1">
      <alignment horizontal="left" vertical="center" wrapText="1"/>
    </xf>
    <xf numFmtId="0" fontId="0" fillId="14" borderId="28" xfId="0" applyFill="1" applyBorder="1" applyAlignment="1">
      <alignment horizontal="left" vertical="center" wrapText="1"/>
    </xf>
    <xf numFmtId="0" fontId="0" fillId="14" borderId="0" xfId="0" applyFill="1" applyAlignment="1">
      <alignment horizontal="left" vertical="center" wrapText="1"/>
    </xf>
    <xf numFmtId="0" fontId="0" fillId="14" borderId="29" xfId="0" applyFill="1" applyBorder="1" applyAlignment="1">
      <alignment horizontal="left" vertical="center" wrapText="1"/>
    </xf>
    <xf numFmtId="0" fontId="0" fillId="14" borderId="30" xfId="0" applyFill="1" applyBorder="1" applyAlignment="1">
      <alignment horizontal="left" vertical="center" wrapText="1"/>
    </xf>
    <xf numFmtId="0" fontId="0" fillId="14" borderId="31" xfId="0" applyFill="1" applyBorder="1" applyAlignment="1">
      <alignment horizontal="left" vertical="center" wrapText="1"/>
    </xf>
    <xf numFmtId="0" fontId="0" fillId="14" borderId="32" xfId="0" applyFill="1" applyBorder="1" applyAlignment="1">
      <alignment horizontal="left" vertical="center" wrapText="1"/>
    </xf>
    <xf numFmtId="0" fontId="89" fillId="11" borderId="1" xfId="0" applyFont="1" applyFill="1" applyBorder="1" applyAlignment="1">
      <alignment horizontal="center" vertical="center" wrapText="1"/>
    </xf>
    <xf numFmtId="0" fontId="31" fillId="11" borderId="1" xfId="0" applyFont="1" applyFill="1" applyBorder="1" applyAlignment="1">
      <alignment horizontal="center" vertical="center" wrapText="1"/>
    </xf>
    <xf numFmtId="0" fontId="2" fillId="11" borderId="1" xfId="0" applyFont="1" applyFill="1" applyBorder="1" applyAlignment="1">
      <alignment horizontal="center" vertical="center" wrapText="1"/>
    </xf>
    <xf numFmtId="0" fontId="44" fillId="14" borderId="4" xfId="0" applyFont="1" applyFill="1" applyBorder="1" applyAlignment="1">
      <alignment horizontal="left" vertical="center" wrapText="1"/>
    </xf>
    <xf numFmtId="0" fontId="0" fillId="14" borderId="14" xfId="0" applyFill="1" applyBorder="1" applyAlignment="1">
      <alignment horizontal="left" vertical="center" wrapText="1"/>
    </xf>
    <xf numFmtId="0" fontId="0" fillId="14" borderId="3" xfId="0" applyFill="1" applyBorder="1" applyAlignment="1">
      <alignment horizontal="left" vertical="center" wrapText="1"/>
    </xf>
    <xf numFmtId="0" fontId="2" fillId="0" borderId="12" xfId="0" applyFont="1" applyBorder="1" applyAlignment="1">
      <alignment horizontal="left"/>
    </xf>
    <xf numFmtId="0" fontId="2" fillId="0" borderId="0" xfId="0" applyFont="1" applyAlignment="1">
      <alignment horizontal="left"/>
    </xf>
    <xf numFmtId="0" fontId="0" fillId="19" borderId="10" xfId="0" applyFill="1" applyBorder="1" applyAlignment="1">
      <alignment horizontal="center" vertical="center" wrapText="1"/>
    </xf>
    <xf numFmtId="0" fontId="0" fillId="19" borderId="8" xfId="0" applyFill="1" applyBorder="1" applyAlignment="1">
      <alignment horizontal="center" vertical="center" wrapText="1"/>
    </xf>
    <xf numFmtId="0" fontId="0" fillId="19" borderId="7" xfId="0" applyFill="1" applyBorder="1" applyAlignment="1">
      <alignment horizontal="center" vertical="center" wrapText="1"/>
    </xf>
    <xf numFmtId="0" fontId="0" fillId="19" borderId="5" xfId="0" applyFill="1" applyBorder="1" applyAlignment="1">
      <alignment horizontal="center" vertical="center" wrapText="1"/>
    </xf>
    <xf numFmtId="0" fontId="44" fillId="11" borderId="1" xfId="0" applyFont="1" applyFill="1" applyBorder="1" applyAlignment="1">
      <alignment horizontal="center" vertical="center" wrapText="1"/>
    </xf>
    <xf numFmtId="0" fontId="44" fillId="18" borderId="4" xfId="0" applyFont="1" applyFill="1" applyBorder="1" applyAlignment="1">
      <alignment horizontal="left" vertical="center" wrapText="1"/>
    </xf>
    <xf numFmtId="0" fontId="0" fillId="18" borderId="14" xfId="0" applyFill="1" applyBorder="1" applyAlignment="1">
      <alignment horizontal="left" vertical="center" wrapText="1"/>
    </xf>
    <xf numFmtId="0" fontId="0" fillId="18" borderId="3" xfId="0" applyFill="1" applyBorder="1" applyAlignment="1">
      <alignment horizontal="left" vertical="center" wrapText="1"/>
    </xf>
    <xf numFmtId="0" fontId="2" fillId="9" borderId="4" xfId="0" applyFont="1" applyFill="1" applyBorder="1" applyAlignment="1">
      <alignment horizontal="center"/>
    </xf>
    <xf numFmtId="0" fontId="2" fillId="9" borderId="14" xfId="0" applyFont="1" applyFill="1" applyBorder="1" applyAlignment="1">
      <alignment horizontal="center"/>
    </xf>
    <xf numFmtId="0" fontId="2" fillId="9" borderId="3" xfId="0" applyFont="1" applyFill="1" applyBorder="1" applyAlignment="1">
      <alignment horizontal="center"/>
    </xf>
    <xf numFmtId="0" fontId="41" fillId="11" borderId="1" xfId="0" applyFont="1" applyFill="1" applyBorder="1" applyAlignment="1">
      <alignment horizontal="center" vertical="center" wrapText="1"/>
    </xf>
    <xf numFmtId="0" fontId="51" fillId="17" borderId="16" xfId="0" applyFont="1" applyFill="1" applyBorder="1" applyAlignment="1">
      <alignment horizontal="left" vertical="top" wrapText="1"/>
    </xf>
    <xf numFmtId="0" fontId="51" fillId="17" borderId="16" xfId="0" applyFont="1" applyFill="1" applyBorder="1" applyAlignment="1">
      <alignment horizontal="left" vertical="top"/>
    </xf>
    <xf numFmtId="0" fontId="50" fillId="17" borderId="1" xfId="0" applyFont="1" applyFill="1" applyBorder="1" applyAlignment="1">
      <alignment horizontal="left" vertical="top" wrapText="1"/>
    </xf>
    <xf numFmtId="0" fontId="5" fillId="17" borderId="1" xfId="0" applyFont="1" applyFill="1" applyBorder="1" applyAlignment="1">
      <alignment horizontal="left" vertical="top"/>
    </xf>
    <xf numFmtId="0" fontId="24" fillId="13" borderId="1" xfId="0" applyFont="1" applyFill="1" applyBorder="1" applyAlignment="1">
      <alignment horizontal="left"/>
    </xf>
    <xf numFmtId="0" fontId="69" fillId="15" borderId="10" xfId="0" applyFont="1" applyFill="1" applyBorder="1" applyAlignment="1">
      <alignment horizontal="center" vertical="center"/>
    </xf>
    <xf numFmtId="0" fontId="69" fillId="15" borderId="11" xfId="0" applyFont="1" applyFill="1" applyBorder="1" applyAlignment="1">
      <alignment horizontal="center" vertical="center"/>
    </xf>
    <xf numFmtId="0" fontId="69" fillId="15" borderId="8" xfId="0" applyFont="1" applyFill="1" applyBorder="1" applyAlignment="1">
      <alignment horizontal="center" vertical="center"/>
    </xf>
    <xf numFmtId="0" fontId="69" fillId="15" borderId="12" xfId="0" applyFont="1" applyFill="1" applyBorder="1" applyAlignment="1">
      <alignment horizontal="center" vertical="center"/>
    </xf>
    <xf numFmtId="0" fontId="69" fillId="15" borderId="0" xfId="0" applyFont="1" applyFill="1" applyAlignment="1">
      <alignment horizontal="center" vertical="center"/>
    </xf>
    <xf numFmtId="0" fontId="69" fillId="15" borderId="13" xfId="0" applyFont="1" applyFill="1" applyBorder="1" applyAlignment="1">
      <alignment horizontal="center" vertical="center"/>
    </xf>
    <xf numFmtId="0" fontId="69" fillId="15" borderId="7" xfId="0" applyFont="1" applyFill="1" applyBorder="1" applyAlignment="1">
      <alignment horizontal="center" vertical="center"/>
    </xf>
    <xf numFmtId="0" fontId="69" fillId="15" borderId="2" xfId="0" applyFont="1" applyFill="1" applyBorder="1" applyAlignment="1">
      <alignment horizontal="center" vertical="center"/>
    </xf>
    <xf numFmtId="0" fontId="69" fillId="15" borderId="5" xfId="0" applyFont="1" applyFill="1" applyBorder="1" applyAlignment="1">
      <alignment horizontal="center" vertical="center"/>
    </xf>
    <xf numFmtId="0" fontId="49" fillId="11" borderId="10" xfId="0" applyFont="1" applyFill="1" applyBorder="1" applyAlignment="1">
      <alignment horizontal="center" vertical="center"/>
    </xf>
    <xf numFmtId="0" fontId="23" fillId="11" borderId="11" xfId="0" applyFont="1" applyFill="1" applyBorder="1" applyAlignment="1">
      <alignment horizontal="center" vertical="center"/>
    </xf>
    <xf numFmtId="0" fontId="23" fillId="11" borderId="8" xfId="0" applyFont="1" applyFill="1" applyBorder="1" applyAlignment="1">
      <alignment horizontal="center" vertical="center"/>
    </xf>
    <xf numFmtId="0" fontId="23" fillId="11" borderId="7" xfId="0" applyFont="1" applyFill="1" applyBorder="1" applyAlignment="1">
      <alignment horizontal="center" vertical="center"/>
    </xf>
    <xf numFmtId="0" fontId="23" fillId="11" borderId="2" xfId="0" applyFont="1" applyFill="1" applyBorder="1" applyAlignment="1">
      <alignment horizontal="center" vertical="center"/>
    </xf>
    <xf numFmtId="0" fontId="23" fillId="11" borderId="5" xfId="0" applyFont="1" applyFill="1" applyBorder="1" applyAlignment="1">
      <alignment horizontal="center" vertical="center"/>
    </xf>
    <xf numFmtId="0" fontId="47" fillId="0" borderId="1" xfId="0" applyFont="1" applyBorder="1" applyAlignment="1">
      <alignment horizontal="center"/>
    </xf>
    <xf numFmtId="0" fontId="48" fillId="5" borderId="1" xfId="0" applyFont="1" applyFill="1" applyBorder="1" applyAlignment="1">
      <alignment horizontal="center" vertical="center"/>
    </xf>
    <xf numFmtId="0" fontId="45" fillId="5" borderId="1" xfId="0" applyFont="1" applyFill="1" applyBorder="1" applyAlignment="1">
      <alignment horizontal="center" vertical="center"/>
    </xf>
    <xf numFmtId="0" fontId="55" fillId="5" borderId="16" xfId="0" applyFont="1" applyFill="1" applyBorder="1" applyAlignment="1">
      <alignment horizontal="center"/>
    </xf>
    <xf numFmtId="0" fontId="55" fillId="5" borderId="4" xfId="0" applyFont="1" applyFill="1" applyBorder="1" applyAlignment="1">
      <alignment horizontal="center"/>
    </xf>
    <xf numFmtId="0" fontId="55" fillId="5" borderId="14" xfId="0" applyFont="1" applyFill="1" applyBorder="1" applyAlignment="1">
      <alignment horizontal="center"/>
    </xf>
    <xf numFmtId="0" fontId="55" fillId="5" borderId="3" xfId="0" applyFont="1" applyFill="1" applyBorder="1" applyAlignment="1">
      <alignment horizontal="center"/>
    </xf>
    <xf numFmtId="0" fontId="55" fillId="5" borderId="4" xfId="0" applyFont="1" applyFill="1" applyBorder="1" applyAlignment="1">
      <alignment horizontal="center" wrapText="1"/>
    </xf>
    <xf numFmtId="0" fontId="55" fillId="5" borderId="14" xfId="0" applyFont="1" applyFill="1" applyBorder="1" applyAlignment="1">
      <alignment horizontal="center" wrapText="1"/>
    </xf>
    <xf numFmtId="0" fontId="55" fillId="5" borderId="3" xfId="0" applyFont="1" applyFill="1" applyBorder="1" applyAlignment="1">
      <alignment horizontal="center" wrapText="1"/>
    </xf>
    <xf numFmtId="0" fontId="25" fillId="5" borderId="4" xfId="0" applyFont="1" applyFill="1" applyBorder="1" applyAlignment="1">
      <alignment horizontal="center"/>
    </xf>
    <xf numFmtId="0" fontId="25" fillId="5" borderId="14" xfId="0" applyFont="1" applyFill="1" applyBorder="1" applyAlignment="1">
      <alignment horizontal="center"/>
    </xf>
    <xf numFmtId="0" fontId="25" fillId="5" borderId="3" xfId="0" applyFont="1" applyFill="1" applyBorder="1" applyAlignment="1">
      <alignment horizontal="center"/>
    </xf>
    <xf numFmtId="0" fontId="57" fillId="0" borderId="4" xfId="0" applyFont="1" applyBorder="1" applyAlignment="1">
      <alignment horizontal="center"/>
    </xf>
    <xf numFmtId="0" fontId="57" fillId="0" borderId="14" xfId="0" applyFont="1" applyBorder="1" applyAlignment="1">
      <alignment horizontal="center"/>
    </xf>
    <xf numFmtId="0" fontId="57" fillId="0" borderId="3" xfId="0" applyFont="1" applyBorder="1" applyAlignment="1">
      <alignment horizontal="center"/>
    </xf>
    <xf numFmtId="0" fontId="23" fillId="10" borderId="4" xfId="0" applyFont="1" applyFill="1" applyBorder="1" applyAlignment="1">
      <alignment horizontal="center" vertical="center"/>
    </xf>
    <xf numFmtId="0" fontId="23" fillId="10" borderId="14" xfId="0" applyFont="1" applyFill="1" applyBorder="1" applyAlignment="1">
      <alignment horizontal="center" vertical="center"/>
    </xf>
    <xf numFmtId="0" fontId="23" fillId="10" borderId="3" xfId="0" applyFont="1" applyFill="1" applyBorder="1" applyAlignment="1">
      <alignment horizontal="center" vertical="center"/>
    </xf>
    <xf numFmtId="0" fontId="0" fillId="19" borderId="11" xfId="0" applyFill="1" applyBorder="1" applyAlignment="1">
      <alignment horizontal="center" vertical="center" wrapText="1"/>
    </xf>
    <xf numFmtId="0" fontId="0" fillId="19" borderId="2" xfId="0" applyFill="1" applyBorder="1" applyAlignment="1">
      <alignment horizontal="center" vertical="center" wrapText="1"/>
    </xf>
    <xf numFmtId="0" fontId="52" fillId="0" borderId="14" xfId="0" applyFont="1" applyBorder="1" applyAlignment="1">
      <alignment horizontal="center"/>
    </xf>
    <xf numFmtId="0" fontId="52" fillId="0" borderId="3" xfId="0" applyFont="1" applyBorder="1" applyAlignment="1">
      <alignment horizontal="center"/>
    </xf>
    <xf numFmtId="0" fontId="51" fillId="0" borderId="10" xfId="0" applyFont="1" applyBorder="1" applyAlignment="1">
      <alignment horizontal="left" vertical="top" wrapText="1"/>
    </xf>
    <xf numFmtId="0" fontId="51" fillId="0" borderId="11" xfId="0" applyFont="1" applyBorder="1" applyAlignment="1">
      <alignment horizontal="left" vertical="top" wrapText="1"/>
    </xf>
    <xf numFmtId="0" fontId="51" fillId="0" borderId="8" xfId="0" applyFont="1" applyBorder="1" applyAlignment="1">
      <alignment horizontal="left" vertical="top" wrapText="1"/>
    </xf>
    <xf numFmtId="0" fontId="51" fillId="0" borderId="12" xfId="0" applyFont="1" applyBorder="1" applyAlignment="1">
      <alignment horizontal="left" vertical="top" wrapText="1"/>
    </xf>
    <xf numFmtId="0" fontId="51" fillId="0" borderId="0" xfId="0" applyFont="1" applyAlignment="1">
      <alignment horizontal="left" vertical="top" wrapText="1"/>
    </xf>
    <xf numFmtId="0" fontId="51" fillId="0" borderId="13" xfId="0" applyFont="1" applyBorder="1" applyAlignment="1">
      <alignment horizontal="left" vertical="top" wrapText="1"/>
    </xf>
    <xf numFmtId="0" fontId="51" fillId="0" borderId="7" xfId="0" applyFont="1" applyBorder="1" applyAlignment="1">
      <alignment horizontal="left" vertical="top" wrapText="1"/>
    </xf>
    <xf numFmtId="0" fontId="51" fillId="0" borderId="2" xfId="0" applyFont="1" applyBorder="1" applyAlignment="1">
      <alignment horizontal="left" vertical="top" wrapText="1"/>
    </xf>
    <xf numFmtId="0" fontId="51" fillId="0" borderId="5" xfId="0" applyFont="1" applyBorder="1" applyAlignment="1">
      <alignment horizontal="left" vertical="top" wrapText="1"/>
    </xf>
    <xf numFmtId="0" fontId="49" fillId="3" borderId="1" xfId="0" applyFont="1" applyFill="1" applyBorder="1" applyAlignment="1">
      <alignment horizontal="center" vertical="center"/>
    </xf>
    <xf numFmtId="0" fontId="55" fillId="3" borderId="1" xfId="0" applyFont="1" applyFill="1" applyBorder="1" applyAlignment="1">
      <alignment horizontal="center" vertical="center"/>
    </xf>
    <xf numFmtId="0" fontId="23" fillId="0" borderId="1" xfId="0" applyFont="1" applyBorder="1" applyAlignment="1">
      <alignment horizontal="center" vertical="center" wrapText="1"/>
    </xf>
    <xf numFmtId="0" fontId="54" fillId="9" borderId="1" xfId="0" applyFont="1" applyFill="1" applyBorder="1" applyAlignment="1">
      <alignment horizontal="center"/>
    </xf>
    <xf numFmtId="0" fontId="70" fillId="15" borderId="10" xfId="0" applyFont="1" applyFill="1" applyBorder="1" applyAlignment="1">
      <alignment horizontal="center" vertical="center"/>
    </xf>
    <xf numFmtId="0" fontId="70" fillId="15" borderId="11" xfId="0" applyFont="1" applyFill="1" applyBorder="1" applyAlignment="1">
      <alignment horizontal="center" vertical="center"/>
    </xf>
    <xf numFmtId="0" fontId="70" fillId="15" borderId="8" xfId="0" applyFont="1" applyFill="1" applyBorder="1" applyAlignment="1">
      <alignment horizontal="center" vertical="center"/>
    </xf>
    <xf numFmtId="0" fontId="70" fillId="15" borderId="12" xfId="0" applyFont="1" applyFill="1" applyBorder="1" applyAlignment="1">
      <alignment horizontal="center" vertical="center"/>
    </xf>
    <xf numFmtId="0" fontId="70" fillId="15" borderId="0" xfId="0" applyFont="1" applyFill="1" applyAlignment="1">
      <alignment horizontal="center" vertical="center"/>
    </xf>
    <xf numFmtId="0" fontId="70" fillId="15" borderId="13" xfId="0" applyFont="1" applyFill="1" applyBorder="1" applyAlignment="1">
      <alignment horizontal="center" vertical="center"/>
    </xf>
    <xf numFmtId="0" fontId="70" fillId="15" borderId="7" xfId="0" applyFont="1" applyFill="1" applyBorder="1" applyAlignment="1">
      <alignment horizontal="center" vertical="center"/>
    </xf>
    <xf numFmtId="0" fontId="70" fillId="15" borderId="2" xfId="0" applyFont="1" applyFill="1" applyBorder="1" applyAlignment="1">
      <alignment horizontal="center" vertical="center"/>
    </xf>
    <xf numFmtId="0" fontId="70" fillId="15" borderId="5" xfId="0" applyFont="1" applyFill="1" applyBorder="1" applyAlignment="1">
      <alignment horizontal="center" vertical="center"/>
    </xf>
    <xf numFmtId="0" fontId="49" fillId="3" borderId="1" xfId="0" applyFont="1" applyFill="1" applyBorder="1" applyAlignment="1">
      <alignment horizontal="center"/>
    </xf>
  </cellXfs>
  <cellStyles count="5">
    <cellStyle name="Normal" xfId="0" builtinId="0"/>
    <cellStyle name="Normal 2" xfId="2" xr:uid="{0D0CD7EA-4969-432E-914F-FABE28CFE368}"/>
    <cellStyle name="Normal 3" xfId="4" xr:uid="{813D4F2B-25FA-447A-B8EC-AB3A43E862AB}"/>
    <cellStyle name="Percent" xfId="3" builtinId="5"/>
    <cellStyle name="Style 1" xfId="1" xr:uid="{5BFF9696-E926-400A-892F-D386E8A8FBF7}"/>
  </cellStyles>
  <dxfs count="17">
    <dxf>
      <fill>
        <patternFill patternType="solid">
          <fgColor theme="4" tint="0.79995117038483843"/>
          <bgColor theme="4" tint="0.79995117038483843"/>
        </patternFill>
      </fill>
      <border>
        <bottom style="thin">
          <color theme="4" tint="0.39994506668294322"/>
        </bottom>
      </border>
    </dxf>
    <dxf>
      <font>
        <b/>
      </font>
      <fill>
        <patternFill patternType="solid">
          <fgColor theme="4" tint="0.79995117038483843"/>
          <bgColor theme="4" tint="0.79995117038483843"/>
        </patternFill>
      </fill>
      <border>
        <bottom style="thin">
          <color theme="4" tint="0.39994506668294322"/>
        </bottom>
      </border>
    </dxf>
    <dxf>
      <font>
        <color theme="1"/>
      </font>
    </dxf>
    <dxf>
      <font>
        <color theme="1"/>
      </font>
      <border>
        <bottom style="thin">
          <color theme="4" tint="0.39994506668294322"/>
        </bottom>
      </border>
    </dxf>
    <dxf>
      <font>
        <b/>
        <color theme="1"/>
      </font>
    </dxf>
    <dxf>
      <font>
        <b/>
        <color theme="1"/>
      </font>
      <border>
        <top style="thin">
          <color theme="4"/>
        </top>
        <bottom style="thin">
          <color theme="4"/>
        </bottom>
      </border>
    </dxf>
    <dxf>
      <fill>
        <patternFill patternType="solid">
          <fgColor theme="4" tint="0.79995117038483843"/>
          <bgColor theme="4" tint="0.79995117038483843"/>
        </patternFill>
      </fill>
    </dxf>
    <dxf>
      <fill>
        <patternFill patternType="solid">
          <fgColor theme="4" tint="0.79995117038483843"/>
          <bgColor theme="4" tint="0.79995117038483843"/>
        </patternFill>
      </fill>
    </dxf>
    <dxf>
      <font>
        <b/>
        <color theme="1"/>
      </font>
      <fill>
        <patternFill patternType="solid">
          <fgColor theme="4" tint="0.79995117038483843"/>
          <bgColor theme="4" tint="0.79995117038483843"/>
        </patternFill>
      </fill>
      <border>
        <top style="thin">
          <color theme="4" tint="0.39994506668294322"/>
        </top>
        <bottom style="thin">
          <color theme="4" tint="0.39994506668294322"/>
        </bottom>
      </border>
    </dxf>
    <dxf>
      <font>
        <b/>
        <color theme="1"/>
      </font>
      <fill>
        <patternFill patternType="solid">
          <fgColor theme="4" tint="0.79995117038483843"/>
          <bgColor theme="4" tint="0.79995117038483843"/>
        </patternFill>
      </fill>
      <border>
        <bottom style="thin">
          <color theme="4" tint="0.39994506668294322"/>
        </bottom>
      </border>
    </dxf>
    <dxf>
      <fill>
        <patternFill patternType="solid">
          <fgColor theme="4" tint="0.79995117038483843"/>
          <bgColor theme="4" tint="0.79995117038483843"/>
        </patternFill>
      </fill>
    </dxf>
    <dxf>
      <fill>
        <patternFill patternType="solid">
          <fgColor theme="4" tint="0.79995117038483843"/>
          <bgColor theme="4" tint="0.79995117038483843"/>
        </patternFill>
      </fill>
    </dxf>
    <dxf>
      <font>
        <b/>
        <color theme="1"/>
      </font>
    </dxf>
    <dxf>
      <font>
        <b/>
        <color theme="1"/>
      </font>
    </dxf>
    <dxf>
      <font>
        <b/>
        <color theme="1"/>
      </font>
      <border>
        <top style="double">
          <color theme="4"/>
        </top>
      </border>
    </dxf>
    <dxf>
      <font>
        <b/>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4506668294322"/>
        </horizontal>
      </border>
    </dxf>
  </dxfs>
  <tableStyles count="2" defaultTableStyle="TableStyleMedium2" defaultPivotStyle="PivotStyleLight16">
    <tableStyle name="TableStylePreset3_Accent1" pivot="0" count="7" xr9:uid="{154343E8-37C1-47A0-97A7-74C9D8CD735B}">
      <tableStyleElement type="wholeTable" dxfId="16"/>
      <tableStyleElement type="headerRow" dxfId="15"/>
      <tableStyleElement type="totalRow" dxfId="14"/>
      <tableStyleElement type="firstColumn" dxfId="13"/>
      <tableStyleElement type="lastColumn" dxfId="12"/>
      <tableStyleElement type="firstRowStripe" dxfId="11"/>
      <tableStyleElement type="firstColumnStripe" dxfId="10"/>
    </tableStyle>
    <tableStyle name="PivotStylePreset2_Accent1" table="0" count="10" xr9:uid="{B3FAD903-C68A-484E-B06C-1AA493ED9B7C}">
      <tableStyleElement type="headerRow" dxfId="9"/>
      <tableStyleElement type="totalRow" dxfId="8"/>
      <tableStyleElement type="firstRowStripe" dxfId="7"/>
      <tableStyleElement type="firstColumnStripe" dxfId="6"/>
      <tableStyleElement type="firstSubtotalRow" dxfId="5"/>
      <tableStyleElement type="secondSubtotalRow" dxfId="4"/>
      <tableStyleElement type="firstRowSubheading" dxfId="3"/>
      <tableStyleElement type="secondRowSubheading" dxfId="2"/>
      <tableStyleElement type="pageFieldLabels" dxfId="1"/>
      <tableStyleElement type="pageFieldValues" dxfId="0"/>
    </tableStyle>
  </tableStyles>
  <colors>
    <mruColors>
      <color rgb="FF008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1"/>
          <c:order val="1"/>
          <c:tx>
            <c:strRef>
              <c:f>'Common Size (IS)'!$J$30</c:f>
              <c:strCache>
                <c:ptCount val="1"/>
                <c:pt idx="0">
                  <c:v>Value</c:v>
                </c:pt>
              </c:strCache>
            </c:strRef>
          </c:tx>
          <c:spPr>
            <a:solidFill>
              <a:srgbClr val="00B0F0"/>
            </a:solidFill>
            <a:ln>
              <a:noFill/>
            </a:ln>
            <a:effectLst/>
          </c:spPr>
          <c:invertIfNegative val="0"/>
          <c:dLbls>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numRef>
              <c:f>'Common Size (IS)'!$I$31:$I$32</c:f>
              <c:numCache>
                <c:formatCode>General</c:formatCode>
                <c:ptCount val="2"/>
                <c:pt idx="0">
                  <c:v>2024</c:v>
                </c:pt>
                <c:pt idx="1">
                  <c:v>2025</c:v>
                </c:pt>
              </c:numCache>
            </c:numRef>
          </c:cat>
          <c:val>
            <c:numRef>
              <c:f>'Common Size (IS)'!$J$31:$J$32</c:f>
              <c:numCache>
                <c:formatCode>0.00%</c:formatCode>
                <c:ptCount val="2"/>
                <c:pt idx="0">
                  <c:v>0.39403697817727973</c:v>
                </c:pt>
                <c:pt idx="1">
                  <c:v>0.36397869709173319</c:v>
                </c:pt>
              </c:numCache>
            </c:numRef>
          </c:val>
          <c:extLst>
            <c:ext xmlns:c16="http://schemas.microsoft.com/office/drawing/2014/chart" uri="{C3380CC4-5D6E-409C-BE32-E72D297353CC}">
              <c16:uniqueId val="{00000001-CC2A-4C80-B1DF-4063A1EA2BCE}"/>
            </c:ext>
          </c:extLst>
        </c:ser>
        <c:dLbls>
          <c:dLblPos val="inEnd"/>
          <c:showLegendKey val="0"/>
          <c:showVal val="1"/>
          <c:showCatName val="0"/>
          <c:showSerName val="0"/>
          <c:showPercent val="0"/>
          <c:showBubbleSize val="0"/>
        </c:dLbls>
        <c:gapWidth val="75"/>
        <c:overlap val="40"/>
        <c:axId val="849894239"/>
        <c:axId val="849900479"/>
        <c:extLst>
          <c:ext xmlns:c15="http://schemas.microsoft.com/office/drawing/2012/chart" uri="{02D57815-91ED-43cb-92C2-25804820EDAC}">
            <c15:filteredBarSeries>
              <c15:ser>
                <c:idx val="0"/>
                <c:order val="0"/>
                <c:tx>
                  <c:strRef>
                    <c:extLst>
                      <c:ext uri="{02D57815-91ED-43cb-92C2-25804820EDAC}">
                        <c15:formulaRef>
                          <c15:sqref>'Common Size (IS)'!$I$30</c15:sqref>
                        </c15:formulaRef>
                      </c:ext>
                    </c:extLst>
                    <c:strCache>
                      <c:ptCount val="1"/>
                      <c:pt idx="0">
                        <c:v>Year</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mn-lt"/>
                          <a:ea typeface="+mn-ea"/>
                          <a:cs typeface="+mn-cs"/>
                        </a:defRPr>
                      </a:pPr>
                      <a:endParaRPr lang="en-US"/>
                    </a:p>
                  </c:txPr>
                  <c:dLblPos val="inEnd"/>
                  <c:showLegendKey val="0"/>
                  <c:showVal val="1"/>
                  <c:showCatName val="0"/>
                  <c:showSerName val="0"/>
                  <c:showPercent val="0"/>
                  <c:showBubbleSize val="0"/>
                  <c:showLeaderLines val="0"/>
                  <c:extLst>
                    <c:ext uri="{CE6537A1-D6FC-4f65-9D91-7224C49458BB}">
                      <c15:showLeaderLines val="1"/>
                      <c15:leaderLines>
                        <c:spPr>
                          <a:ln w="9525">
                            <a:solidFill>
                              <a:schemeClr val="tx1">
                                <a:lumMod val="35000"/>
                                <a:lumOff val="65000"/>
                              </a:schemeClr>
                            </a:solidFill>
                          </a:ln>
                          <a:effectLst/>
                        </c:spPr>
                      </c15:leaderLines>
                    </c:ext>
                  </c:extLst>
                </c:dLbls>
                <c:cat>
                  <c:numRef>
                    <c:extLst>
                      <c:ext uri="{02D57815-91ED-43cb-92C2-25804820EDAC}">
                        <c15:formulaRef>
                          <c15:sqref>'Common Size (IS)'!$I$31:$I$32</c15:sqref>
                        </c15:formulaRef>
                      </c:ext>
                    </c:extLst>
                    <c:numCache>
                      <c:formatCode>General</c:formatCode>
                      <c:ptCount val="2"/>
                      <c:pt idx="0">
                        <c:v>2024</c:v>
                      </c:pt>
                      <c:pt idx="1">
                        <c:v>2025</c:v>
                      </c:pt>
                    </c:numCache>
                  </c:numRef>
                </c:cat>
                <c:val>
                  <c:numRef>
                    <c:extLst>
                      <c:ext uri="{02D57815-91ED-43cb-92C2-25804820EDAC}">
                        <c15:formulaRef>
                          <c15:sqref>'Common Size (IS)'!$I$31:$I$32</c15:sqref>
                        </c15:formulaRef>
                      </c:ext>
                    </c:extLst>
                    <c:numCache>
                      <c:formatCode>General</c:formatCode>
                      <c:ptCount val="2"/>
                      <c:pt idx="0">
                        <c:v>2024</c:v>
                      </c:pt>
                      <c:pt idx="1">
                        <c:v>2025</c:v>
                      </c:pt>
                    </c:numCache>
                  </c:numRef>
                </c:val>
                <c:extLst>
                  <c:ext xmlns:c16="http://schemas.microsoft.com/office/drawing/2014/chart" uri="{C3380CC4-5D6E-409C-BE32-E72D297353CC}">
                    <c16:uniqueId val="{00000000-CC2A-4C80-B1DF-4063A1EA2BCE}"/>
                  </c:ext>
                </c:extLst>
              </c15:ser>
            </c15:filteredBarSeries>
          </c:ext>
        </c:extLst>
      </c:barChart>
      <c:catAx>
        <c:axId val="8498942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cap="none" spc="0" normalizeH="0" baseline="0">
                <a:solidFill>
                  <a:sysClr val="windowText" lastClr="000000"/>
                </a:solidFill>
                <a:latin typeface="+mn-lt"/>
                <a:ea typeface="+mn-ea"/>
                <a:cs typeface="+mn-cs"/>
              </a:defRPr>
            </a:pPr>
            <a:endParaRPr lang="en-US"/>
          </a:p>
        </c:txPr>
        <c:crossAx val="849900479"/>
        <c:crosses val="autoZero"/>
        <c:auto val="1"/>
        <c:lblAlgn val="ctr"/>
        <c:lblOffset val="100"/>
        <c:noMultiLvlLbl val="0"/>
      </c:catAx>
      <c:valAx>
        <c:axId val="849900479"/>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849894239"/>
        <c:crosses val="autoZero"/>
        <c:crossBetween val="between"/>
      </c:valAx>
      <c:spPr>
        <a:noFill/>
        <a:ln>
          <a:solidFill>
            <a:sysClr val="windowText" lastClr="000000"/>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c:spPr>
  <c:txPr>
    <a:bodyPr/>
    <a:lstStyle/>
    <a:p>
      <a:pPr>
        <a:defRPr sz="1100" b="1">
          <a:solidFill>
            <a:sysClr val="windowText" lastClr="000000"/>
          </a:solidFill>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 DuPont Analysis'!$D$26</c:f>
              <c:strCache>
                <c:ptCount val="1"/>
                <c:pt idx="0">
                  <c:v>Value</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 DuPont Analysis'!$C$27:$C$29</c:f>
              <c:strCache>
                <c:ptCount val="3"/>
                <c:pt idx="0">
                  <c:v>Net Profit Ratio</c:v>
                </c:pt>
                <c:pt idx="1">
                  <c:v>Asset Turnover</c:v>
                </c:pt>
                <c:pt idx="2">
                  <c:v>Equity Multiplier</c:v>
                </c:pt>
              </c:strCache>
            </c:strRef>
          </c:cat>
          <c:val>
            <c:numRef>
              <c:f>' DuPont Analysis'!$D$27:$D$29</c:f>
              <c:numCache>
                <c:formatCode>0.0000</c:formatCode>
                <c:ptCount val="3"/>
                <c:pt idx="0">
                  <c:v>3.4264982198660324E-2</c:v>
                </c:pt>
                <c:pt idx="1">
                  <c:v>0.72973263243220376</c:v>
                </c:pt>
                <c:pt idx="2">
                  <c:v>1.2583530009044224</c:v>
                </c:pt>
              </c:numCache>
            </c:numRef>
          </c:val>
          <c:extLst>
            <c:ext xmlns:c16="http://schemas.microsoft.com/office/drawing/2014/chart" uri="{C3380CC4-5D6E-409C-BE32-E72D297353CC}">
              <c16:uniqueId val="{00000000-79EF-4FC9-BF88-794306BBBDF1}"/>
            </c:ext>
          </c:extLst>
        </c:ser>
        <c:dLbls>
          <c:showLegendKey val="0"/>
          <c:showVal val="0"/>
          <c:showCatName val="0"/>
          <c:showSerName val="0"/>
          <c:showPercent val="0"/>
          <c:showBubbleSize val="0"/>
        </c:dLbls>
        <c:gapWidth val="75"/>
        <c:overlap val="40"/>
        <c:axId val="1287485071"/>
        <c:axId val="233409439"/>
      </c:barChart>
      <c:catAx>
        <c:axId val="12874850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cap="none" spc="0" normalizeH="0" baseline="0">
                <a:solidFill>
                  <a:schemeClr val="tx1"/>
                </a:solidFill>
                <a:latin typeface="+mn-lt"/>
                <a:ea typeface="+mn-ea"/>
                <a:cs typeface="+mn-cs"/>
              </a:defRPr>
            </a:pPr>
            <a:endParaRPr lang="en-US"/>
          </a:p>
        </c:txPr>
        <c:crossAx val="233409439"/>
        <c:crosses val="autoZero"/>
        <c:auto val="1"/>
        <c:lblAlgn val="ctr"/>
        <c:lblOffset val="100"/>
        <c:noMultiLvlLbl val="0"/>
      </c:catAx>
      <c:valAx>
        <c:axId val="233409439"/>
        <c:scaling>
          <c:orientation val="minMax"/>
        </c:scaling>
        <c:delete val="0"/>
        <c:axPos val="b"/>
        <c:majorGridlines>
          <c:spPr>
            <a:ln w="9525" cap="flat" cmpd="sng" algn="ctr">
              <a:solidFill>
                <a:schemeClr val="tx1">
                  <a:lumMod val="15000"/>
                  <a:lumOff val="85000"/>
                </a:schemeClr>
              </a:solidFill>
              <a:round/>
            </a:ln>
            <a:effectLst/>
          </c:spPr>
        </c:majorGridlines>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287485071"/>
        <c:crosses val="autoZero"/>
        <c:crossBetween val="between"/>
      </c:valAx>
      <c:spPr>
        <a:noFill/>
        <a:ln>
          <a:solidFill>
            <a:schemeClr val="tx1"/>
          </a:solidFill>
        </a:ln>
        <a:effectLst/>
      </c:spPr>
    </c:plotArea>
    <c:plotVisOnly val="1"/>
    <c:dispBlanksAs val="gap"/>
    <c:showDLblsOverMax val="0"/>
  </c:chart>
  <c:spPr>
    <a:solidFill>
      <a:schemeClr val="bg1"/>
    </a:solidFill>
    <a:ln w="9525" cap="flat" cmpd="sng" algn="ctr">
      <a:solidFill>
        <a:schemeClr val="tx1"/>
      </a:solidFill>
      <a:round/>
    </a:ln>
    <a:effectLst/>
  </c:spPr>
  <c:txPr>
    <a:bodyPr/>
    <a:lstStyle/>
    <a:p>
      <a:pPr>
        <a:defRPr b="1">
          <a:solidFill>
            <a:schemeClr val="tx1"/>
          </a:solidFill>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 DuPont Analysis'!$D$31</c:f>
              <c:strCache>
                <c:ptCount val="1"/>
                <c:pt idx="0">
                  <c:v>ROE</c:v>
                </c:pt>
              </c:strCache>
            </c:strRef>
          </c:tx>
          <c:spPr>
            <a:solidFill>
              <a:srgbClr val="00B0F0"/>
            </a:solidFill>
            <a:ln>
              <a:noFill/>
            </a:ln>
            <a:effectLst/>
          </c:spPr>
          <c:invertIfNegative val="0"/>
          <c:cat>
            <c:numRef>
              <c:f>' DuPont Analysis'!$C$32:$C$33</c:f>
              <c:numCache>
                <c:formatCode>General</c:formatCode>
                <c:ptCount val="2"/>
                <c:pt idx="0">
                  <c:v>2024</c:v>
                </c:pt>
                <c:pt idx="1">
                  <c:v>2025</c:v>
                </c:pt>
              </c:numCache>
            </c:numRef>
          </c:cat>
          <c:val>
            <c:numRef>
              <c:f>' DuPont Analysis'!$D$32:$D$33</c:f>
              <c:numCache>
                <c:formatCode>0.0000</c:formatCode>
                <c:ptCount val="2"/>
                <c:pt idx="0">
                  <c:v>3.3797210358035727E-2</c:v>
                </c:pt>
                <c:pt idx="1">
                  <c:v>3.146420531229175E-2</c:v>
                </c:pt>
              </c:numCache>
            </c:numRef>
          </c:val>
          <c:extLst>
            <c:ext xmlns:c16="http://schemas.microsoft.com/office/drawing/2014/chart" uri="{C3380CC4-5D6E-409C-BE32-E72D297353CC}">
              <c16:uniqueId val="{00000000-A48F-41FF-B87C-3D70830891AD}"/>
            </c:ext>
          </c:extLst>
        </c:ser>
        <c:dLbls>
          <c:showLegendKey val="0"/>
          <c:showVal val="0"/>
          <c:showCatName val="0"/>
          <c:showSerName val="0"/>
          <c:showPercent val="0"/>
          <c:showBubbleSize val="0"/>
        </c:dLbls>
        <c:gapWidth val="355"/>
        <c:overlap val="-70"/>
        <c:axId val="1243968623"/>
        <c:axId val="1243970543"/>
      </c:barChart>
      <c:catAx>
        <c:axId val="12439686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243970543"/>
        <c:crosses val="autoZero"/>
        <c:auto val="1"/>
        <c:lblAlgn val="ctr"/>
        <c:lblOffset val="100"/>
        <c:noMultiLvlLbl val="0"/>
      </c:catAx>
      <c:valAx>
        <c:axId val="1243970543"/>
        <c:scaling>
          <c:orientation val="minMax"/>
        </c:scaling>
        <c:delete val="0"/>
        <c:axPos val="l"/>
        <c:majorGridlines>
          <c:spPr>
            <a:ln w="9525" cap="flat" cmpd="sng" algn="ctr">
              <a:gradFill>
                <a:gsLst>
                  <a:gs pos="100000">
                    <a:schemeClr val="tx1">
                      <a:lumMod val="5000"/>
                      <a:lumOff val="95000"/>
                    </a:schemeClr>
                  </a:gs>
                  <a:gs pos="0">
                    <a:schemeClr val="tx1">
                      <a:lumMod val="25000"/>
                      <a:lumOff val="75000"/>
                    </a:schemeClr>
                  </a:gs>
                </a:gsLst>
                <a:lin ang="5400000" scaled="0"/>
              </a:gradFill>
              <a:round/>
            </a:ln>
            <a:effectLst/>
          </c:spPr>
        </c:majorGridlines>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243968623"/>
        <c:crosses val="autoZero"/>
        <c:crossBetween val="between"/>
      </c:valAx>
      <c:spPr>
        <a:noFill/>
        <a:ln>
          <a:noFill/>
        </a:ln>
        <a:effectLst/>
      </c:spPr>
    </c:plotArea>
    <c:plotVisOnly val="1"/>
    <c:dispBlanksAs val="gap"/>
    <c:showDLblsOverMax val="0"/>
  </c:chart>
  <c:spPr>
    <a:solidFill>
      <a:schemeClr val="bg1"/>
    </a:solidFill>
    <a:ln w="9525" cap="flat" cmpd="sng" algn="ctr">
      <a:solidFill>
        <a:sysClr val="windowText" lastClr="000000"/>
      </a:solidFill>
      <a:round/>
    </a:ln>
    <a:effectLst/>
  </c:spPr>
  <c:txPr>
    <a:bodyPr/>
    <a:lstStyle/>
    <a:p>
      <a:pPr>
        <a:defRPr b="1">
          <a:solidFill>
            <a:sysClr val="windowText" lastClr="000000"/>
          </a:solidFill>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a:t>DEBT VS EQUITY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lotArea>
      <c:layout/>
      <c:barChart>
        <c:barDir val="bar"/>
        <c:grouping val="clustered"/>
        <c:varyColors val="0"/>
        <c:ser>
          <c:idx val="0"/>
          <c:order val="0"/>
          <c:tx>
            <c:strRef>
              <c:f>'Capital Structure &amp; Risk Analys'!$B$13</c:f>
              <c:strCache>
                <c:ptCount val="1"/>
                <c:pt idx="0">
                  <c:v>2024</c:v>
                </c:pt>
              </c:strCache>
            </c:strRef>
          </c:tx>
          <c:spPr>
            <a:solidFill>
              <a:schemeClr val="accent1"/>
            </a:solidFill>
            <a:ln>
              <a:noFill/>
            </a:ln>
            <a:effectLst/>
          </c:spPr>
          <c:invertIfNegative val="0"/>
          <c:cat>
            <c:strRef>
              <c:f>'Capital Structure &amp; Risk Analys'!$E$12:$F$12</c:f>
              <c:strCache>
                <c:ptCount val="2"/>
                <c:pt idx="0">
                  <c:v>Debt%</c:v>
                </c:pt>
                <c:pt idx="1">
                  <c:v>Equity%</c:v>
                </c:pt>
              </c:strCache>
            </c:strRef>
          </c:cat>
          <c:val>
            <c:numRef>
              <c:f>'Capital Structure &amp; Risk Analys'!$E$13:$F$13</c:f>
              <c:numCache>
                <c:formatCode>0.00%</c:formatCode>
                <c:ptCount val="2"/>
                <c:pt idx="0">
                  <c:v>6.6488621263900635E-2</c:v>
                </c:pt>
                <c:pt idx="1">
                  <c:v>0.93351137873609935</c:v>
                </c:pt>
              </c:numCache>
            </c:numRef>
          </c:val>
          <c:extLst>
            <c:ext xmlns:c16="http://schemas.microsoft.com/office/drawing/2014/chart" uri="{C3380CC4-5D6E-409C-BE32-E72D297353CC}">
              <c16:uniqueId val="{00000000-BEA1-478C-AA9A-0617A9D195DF}"/>
            </c:ext>
          </c:extLst>
        </c:ser>
        <c:ser>
          <c:idx val="1"/>
          <c:order val="1"/>
          <c:tx>
            <c:strRef>
              <c:f>'Capital Structure &amp; Risk Analys'!$B$14</c:f>
              <c:strCache>
                <c:ptCount val="1"/>
                <c:pt idx="0">
                  <c:v>2025</c:v>
                </c:pt>
              </c:strCache>
            </c:strRef>
          </c:tx>
          <c:spPr>
            <a:solidFill>
              <a:srgbClr val="00B0F0"/>
            </a:solidFill>
            <a:ln>
              <a:noFill/>
            </a:ln>
            <a:effectLst/>
          </c:spPr>
          <c:invertIfNegative val="0"/>
          <c:cat>
            <c:strRef>
              <c:f>'Capital Structure &amp; Risk Analys'!$E$12:$F$12</c:f>
              <c:strCache>
                <c:ptCount val="2"/>
                <c:pt idx="0">
                  <c:v>Debt%</c:v>
                </c:pt>
                <c:pt idx="1">
                  <c:v>Equity%</c:v>
                </c:pt>
              </c:strCache>
            </c:strRef>
          </c:cat>
          <c:val>
            <c:numRef>
              <c:f>'Capital Structure &amp; Risk Analys'!$E$14:$F$14</c:f>
              <c:numCache>
                <c:formatCode>0.00%</c:formatCode>
                <c:ptCount val="2"/>
                <c:pt idx="0">
                  <c:v>8.6873911555244335E-2</c:v>
                </c:pt>
                <c:pt idx="1">
                  <c:v>0.91312608844475562</c:v>
                </c:pt>
              </c:numCache>
            </c:numRef>
          </c:val>
          <c:extLst>
            <c:ext xmlns:c16="http://schemas.microsoft.com/office/drawing/2014/chart" uri="{C3380CC4-5D6E-409C-BE32-E72D297353CC}">
              <c16:uniqueId val="{00000001-BEA1-478C-AA9A-0617A9D195DF}"/>
            </c:ext>
          </c:extLst>
        </c:ser>
        <c:dLbls>
          <c:showLegendKey val="0"/>
          <c:showVal val="0"/>
          <c:showCatName val="0"/>
          <c:showSerName val="0"/>
          <c:showPercent val="0"/>
          <c:showBubbleSize val="0"/>
        </c:dLbls>
        <c:gapWidth val="150"/>
        <c:axId val="268308383"/>
        <c:axId val="268314623"/>
      </c:barChart>
      <c:catAx>
        <c:axId val="2683083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268314623"/>
        <c:crosses val="autoZero"/>
        <c:auto val="1"/>
        <c:lblAlgn val="ctr"/>
        <c:lblOffset val="100"/>
        <c:noMultiLvlLbl val="0"/>
      </c:catAx>
      <c:valAx>
        <c:axId val="268314623"/>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268308383"/>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solidFill>
                <a:latin typeface="+mn-lt"/>
                <a:ea typeface="+mn-ea"/>
                <a:cs typeface="+mn-cs"/>
              </a:defRPr>
            </a:pPr>
            <a:endParaRPr lang="en-US"/>
          </a:p>
        </c:txPr>
      </c:dTable>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c:spPr>
  <c:txPr>
    <a:bodyPr/>
    <a:lstStyle/>
    <a:p>
      <a:pPr>
        <a:defRPr b="1">
          <a:solidFill>
            <a:schemeClr val="tx1"/>
          </a:solidFill>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a:t>Liqudity Ratios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lotArea>
      <c:layout/>
      <c:barChart>
        <c:barDir val="bar"/>
        <c:grouping val="clustered"/>
        <c:varyColors val="0"/>
        <c:ser>
          <c:idx val="0"/>
          <c:order val="0"/>
          <c:tx>
            <c:strRef>
              <c:f>'Capital Structure &amp; Risk Analys'!$C$44</c:f>
              <c:strCache>
                <c:ptCount val="1"/>
                <c:pt idx="0">
                  <c:v>2024</c:v>
                </c:pt>
              </c:strCache>
            </c:strRef>
          </c:tx>
          <c:spPr>
            <a:solidFill>
              <a:schemeClr val="accent1"/>
            </a:solidFill>
            <a:ln>
              <a:noFill/>
            </a:ln>
            <a:effectLst/>
          </c:spPr>
          <c:invertIfNegative val="0"/>
          <c:cat>
            <c:strRef>
              <c:f>'Capital Structure &amp; Risk Analys'!$B$45:$B$46</c:f>
              <c:strCache>
                <c:ptCount val="2"/>
                <c:pt idx="0">
                  <c:v>Current Ratio</c:v>
                </c:pt>
                <c:pt idx="1">
                  <c:v>Quick Ratio</c:v>
                </c:pt>
              </c:strCache>
            </c:strRef>
          </c:cat>
          <c:val>
            <c:numRef>
              <c:f>'Capital Structure &amp; Risk Analys'!$C$45:$C$46</c:f>
              <c:numCache>
                <c:formatCode>0.00</c:formatCode>
                <c:ptCount val="2"/>
                <c:pt idx="0">
                  <c:v>6.4066822147249383</c:v>
                </c:pt>
                <c:pt idx="1">
                  <c:v>4.8250833740364678</c:v>
                </c:pt>
              </c:numCache>
            </c:numRef>
          </c:val>
          <c:extLst>
            <c:ext xmlns:c16="http://schemas.microsoft.com/office/drawing/2014/chart" uri="{C3380CC4-5D6E-409C-BE32-E72D297353CC}">
              <c16:uniqueId val="{00000000-CFC2-43F1-8143-58794C236820}"/>
            </c:ext>
          </c:extLst>
        </c:ser>
        <c:ser>
          <c:idx val="1"/>
          <c:order val="1"/>
          <c:tx>
            <c:strRef>
              <c:f>'Capital Structure &amp; Risk Analys'!$D$44</c:f>
              <c:strCache>
                <c:ptCount val="1"/>
                <c:pt idx="0">
                  <c:v>2025</c:v>
                </c:pt>
              </c:strCache>
            </c:strRef>
          </c:tx>
          <c:spPr>
            <a:solidFill>
              <a:srgbClr val="00B0F0"/>
            </a:solidFill>
            <a:ln>
              <a:noFill/>
            </a:ln>
            <a:effectLst/>
          </c:spPr>
          <c:invertIfNegative val="0"/>
          <c:cat>
            <c:strRef>
              <c:f>'Capital Structure &amp; Risk Analys'!$B$45:$B$46</c:f>
              <c:strCache>
                <c:ptCount val="2"/>
                <c:pt idx="0">
                  <c:v>Current Ratio</c:v>
                </c:pt>
                <c:pt idx="1">
                  <c:v>Quick Ratio</c:v>
                </c:pt>
              </c:strCache>
            </c:strRef>
          </c:cat>
          <c:val>
            <c:numRef>
              <c:f>'Capital Structure &amp; Risk Analys'!$D$45:$D$46</c:f>
              <c:numCache>
                <c:formatCode>0.00</c:formatCode>
                <c:ptCount val="2"/>
                <c:pt idx="0">
                  <c:v>5.2425569888109225</c:v>
                </c:pt>
                <c:pt idx="1">
                  <c:v>4.0536810889011781</c:v>
                </c:pt>
              </c:numCache>
            </c:numRef>
          </c:val>
          <c:extLst>
            <c:ext xmlns:c16="http://schemas.microsoft.com/office/drawing/2014/chart" uri="{C3380CC4-5D6E-409C-BE32-E72D297353CC}">
              <c16:uniqueId val="{00000001-CFC2-43F1-8143-58794C236820}"/>
            </c:ext>
          </c:extLst>
        </c:ser>
        <c:dLbls>
          <c:showLegendKey val="0"/>
          <c:showVal val="0"/>
          <c:showCatName val="0"/>
          <c:showSerName val="0"/>
          <c:showPercent val="0"/>
          <c:showBubbleSize val="0"/>
        </c:dLbls>
        <c:gapWidth val="150"/>
        <c:axId val="2081302015"/>
        <c:axId val="2081302495"/>
      </c:barChart>
      <c:catAx>
        <c:axId val="20813020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2081302495"/>
        <c:crosses val="autoZero"/>
        <c:auto val="1"/>
        <c:lblAlgn val="ctr"/>
        <c:lblOffset val="100"/>
        <c:noMultiLvlLbl val="0"/>
      </c:catAx>
      <c:valAx>
        <c:axId val="2081302495"/>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2081302015"/>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ysClr val="windowText" lastClr="000000"/>
      </a:solidFill>
      <a:round/>
    </a:ln>
    <a:effectLst/>
  </c:spPr>
  <c:txPr>
    <a:bodyPr/>
    <a:lstStyle/>
    <a:p>
      <a:pPr>
        <a:defRPr b="1">
          <a:solidFill>
            <a:schemeClr val="tx1"/>
          </a:solidFill>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a:t>Gearing</a:t>
            </a:r>
            <a:r>
              <a:rPr lang="en-US" baseline="0"/>
              <a:t> Ratios</a:t>
            </a:r>
            <a:endParaRPr lang="en-US"/>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lotArea>
      <c:layout/>
      <c:barChart>
        <c:barDir val="bar"/>
        <c:grouping val="clustered"/>
        <c:varyColors val="0"/>
        <c:ser>
          <c:idx val="0"/>
          <c:order val="0"/>
          <c:tx>
            <c:strRef>
              <c:f>'Capital Structure &amp; Risk Analys'!$C$87</c:f>
              <c:strCache>
                <c:ptCount val="1"/>
                <c:pt idx="0">
                  <c:v>2024</c:v>
                </c:pt>
              </c:strCache>
            </c:strRef>
          </c:tx>
          <c:spPr>
            <a:solidFill>
              <a:schemeClr val="accent1"/>
            </a:solidFill>
            <a:ln>
              <a:noFill/>
            </a:ln>
            <a:effectLst/>
          </c:spPr>
          <c:invertIfNegative val="0"/>
          <c:cat>
            <c:strRef>
              <c:f>'Capital Structure &amp; Risk Analys'!$B$88:$B$89</c:f>
              <c:strCache>
                <c:ptCount val="2"/>
                <c:pt idx="0">
                  <c:v>Debt to Equity Ratio</c:v>
                </c:pt>
                <c:pt idx="1">
                  <c:v>Interest Serving Ratio</c:v>
                </c:pt>
              </c:strCache>
            </c:strRef>
          </c:cat>
          <c:val>
            <c:numRef>
              <c:f>'Capital Structure &amp; Risk Analys'!$C$88:$C$89</c:f>
              <c:numCache>
                <c:formatCode>0.0000</c:formatCode>
                <c:ptCount val="2"/>
                <c:pt idx="0">
                  <c:v>7.1224221555736114E-2</c:v>
                </c:pt>
                <c:pt idx="1">
                  <c:v>3.986917505183476</c:v>
                </c:pt>
              </c:numCache>
            </c:numRef>
          </c:val>
          <c:extLst>
            <c:ext xmlns:c16="http://schemas.microsoft.com/office/drawing/2014/chart" uri="{C3380CC4-5D6E-409C-BE32-E72D297353CC}">
              <c16:uniqueId val="{00000000-E3D3-4D9A-A0AB-01FEE2C230D4}"/>
            </c:ext>
          </c:extLst>
        </c:ser>
        <c:ser>
          <c:idx val="1"/>
          <c:order val="1"/>
          <c:tx>
            <c:strRef>
              <c:f>'Capital Structure &amp; Risk Analys'!$D$87</c:f>
              <c:strCache>
                <c:ptCount val="1"/>
                <c:pt idx="0">
                  <c:v>2025</c:v>
                </c:pt>
              </c:strCache>
            </c:strRef>
          </c:tx>
          <c:spPr>
            <a:solidFill>
              <a:srgbClr val="00B0F0"/>
            </a:solidFill>
            <a:ln>
              <a:noFill/>
            </a:ln>
            <a:effectLst/>
          </c:spPr>
          <c:invertIfNegative val="0"/>
          <c:cat>
            <c:strRef>
              <c:f>'Capital Structure &amp; Risk Analys'!$B$88:$B$89</c:f>
              <c:strCache>
                <c:ptCount val="2"/>
                <c:pt idx="0">
                  <c:v>Debt to Equity Ratio</c:v>
                </c:pt>
                <c:pt idx="1">
                  <c:v>Interest Serving Ratio</c:v>
                </c:pt>
              </c:strCache>
            </c:strRef>
          </c:cat>
          <c:val>
            <c:numRef>
              <c:f>'Capital Structure &amp; Risk Analys'!$D$88:$D$89</c:f>
              <c:numCache>
                <c:formatCode>0.0000</c:formatCode>
                <c:ptCount val="2"/>
                <c:pt idx="0">
                  <c:v>9.5139009447434295E-2</c:v>
                </c:pt>
                <c:pt idx="1">
                  <c:v>10.0263258168556</c:v>
                </c:pt>
              </c:numCache>
            </c:numRef>
          </c:val>
          <c:extLst>
            <c:ext xmlns:c16="http://schemas.microsoft.com/office/drawing/2014/chart" uri="{C3380CC4-5D6E-409C-BE32-E72D297353CC}">
              <c16:uniqueId val="{00000001-E3D3-4D9A-A0AB-01FEE2C230D4}"/>
            </c:ext>
          </c:extLst>
        </c:ser>
        <c:dLbls>
          <c:showLegendKey val="0"/>
          <c:showVal val="0"/>
          <c:showCatName val="0"/>
          <c:showSerName val="0"/>
          <c:showPercent val="0"/>
          <c:showBubbleSize val="0"/>
        </c:dLbls>
        <c:gapWidth val="150"/>
        <c:axId val="94443327"/>
        <c:axId val="94447647"/>
      </c:barChart>
      <c:catAx>
        <c:axId val="9444332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94447647"/>
        <c:crosses val="autoZero"/>
        <c:auto val="1"/>
        <c:lblAlgn val="ctr"/>
        <c:lblOffset val="100"/>
        <c:noMultiLvlLbl val="0"/>
      </c:catAx>
      <c:valAx>
        <c:axId val="94447647"/>
        <c:scaling>
          <c:orientation val="minMax"/>
        </c:scaling>
        <c:delete val="0"/>
        <c:axPos val="b"/>
        <c:majorGridlines>
          <c:spPr>
            <a:ln w="9525" cap="flat" cmpd="sng" algn="ctr">
              <a:solidFill>
                <a:schemeClr val="tx1">
                  <a:lumMod val="15000"/>
                  <a:lumOff val="85000"/>
                </a:schemeClr>
              </a:solidFill>
              <a:round/>
            </a:ln>
            <a:effectLst/>
          </c:spPr>
        </c:majorGridlines>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94443327"/>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ysClr val="windowText" lastClr="000000"/>
      </a:solidFill>
      <a:round/>
    </a:ln>
    <a:effectLst/>
  </c:spPr>
  <c:txPr>
    <a:bodyPr/>
    <a:lstStyle/>
    <a:p>
      <a:pPr>
        <a:defRPr b="1">
          <a:solidFill>
            <a:schemeClr val="tx1"/>
          </a:solidFill>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'Financial Ratio Summary Dashboa'!$D$16</c:f>
              <c:strCache>
                <c:ptCount val="1"/>
                <c:pt idx="0">
                  <c:v>2024</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Dashboa'!$C$17:$C$21</c:f>
              <c:strCache>
                <c:ptCount val="5"/>
                <c:pt idx="0">
                  <c:v>Gross profit Ratio</c:v>
                </c:pt>
                <c:pt idx="1">
                  <c:v>Net Profit Ratio</c:v>
                </c:pt>
                <c:pt idx="2">
                  <c:v>ROE%</c:v>
                </c:pt>
                <c:pt idx="3">
                  <c:v>ROCE%</c:v>
                </c:pt>
                <c:pt idx="4">
                  <c:v>Operating profit Ratio</c:v>
                </c:pt>
              </c:strCache>
            </c:strRef>
          </c:cat>
          <c:val>
            <c:numRef>
              <c:f>'Financial Ratio Summary Dashboa'!$D$17:$D$21</c:f>
              <c:numCache>
                <c:formatCode>0.00%</c:formatCode>
                <c:ptCount val="5"/>
                <c:pt idx="0">
                  <c:v>0.39403697817727973</c:v>
                </c:pt>
                <c:pt idx="1">
                  <c:v>4.0994535246347705E-2</c:v>
                </c:pt>
                <c:pt idx="2">
                  <c:v>3.3797210358035727E-2</c:v>
                </c:pt>
                <c:pt idx="3">
                  <c:v>3.0727029026822231E-2</c:v>
                </c:pt>
                <c:pt idx="4">
                  <c:v>3.992510500568993E-2</c:v>
                </c:pt>
              </c:numCache>
            </c:numRef>
          </c:val>
          <c:extLst>
            <c:ext xmlns:c16="http://schemas.microsoft.com/office/drawing/2014/chart" uri="{C3380CC4-5D6E-409C-BE32-E72D297353CC}">
              <c16:uniqueId val="{00000000-E335-448D-8E69-4201686E818E}"/>
            </c:ext>
          </c:extLst>
        </c:ser>
        <c:ser>
          <c:idx val="1"/>
          <c:order val="1"/>
          <c:tx>
            <c:strRef>
              <c:f>'Financial Ratio Summary Dashboa'!$E$16</c:f>
              <c:strCache>
                <c:ptCount val="1"/>
                <c:pt idx="0">
                  <c:v>2025</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Dashboa'!$C$17:$C$21</c:f>
              <c:strCache>
                <c:ptCount val="5"/>
                <c:pt idx="0">
                  <c:v>Gross profit Ratio</c:v>
                </c:pt>
                <c:pt idx="1">
                  <c:v>Net Profit Ratio</c:v>
                </c:pt>
                <c:pt idx="2">
                  <c:v>ROE%</c:v>
                </c:pt>
                <c:pt idx="3">
                  <c:v>ROCE%</c:v>
                </c:pt>
                <c:pt idx="4">
                  <c:v>Operating profit Ratio</c:v>
                </c:pt>
              </c:strCache>
            </c:strRef>
          </c:cat>
          <c:val>
            <c:numRef>
              <c:f>'Financial Ratio Summary Dashboa'!$E$17:$E$21</c:f>
              <c:numCache>
                <c:formatCode>0.00%</c:formatCode>
                <c:ptCount val="5"/>
                <c:pt idx="0">
                  <c:v>0.36397869709173319</c:v>
                </c:pt>
                <c:pt idx="1">
                  <c:v>3.1464205312291743E-2</c:v>
                </c:pt>
                <c:pt idx="2">
                  <c:v>3.1464205312291743E-2</c:v>
                </c:pt>
                <c:pt idx="3">
                  <c:v>5.8867862447109856E-2</c:v>
                </c:pt>
                <c:pt idx="4">
                  <c:v>7.0207136277969623E-2</c:v>
                </c:pt>
              </c:numCache>
            </c:numRef>
          </c:val>
          <c:extLst>
            <c:ext xmlns:c16="http://schemas.microsoft.com/office/drawing/2014/chart" uri="{C3380CC4-5D6E-409C-BE32-E72D297353CC}">
              <c16:uniqueId val="{00000001-E335-448D-8E69-4201686E818E}"/>
            </c:ext>
          </c:extLst>
        </c:ser>
        <c:dLbls>
          <c:showLegendKey val="0"/>
          <c:showVal val="1"/>
          <c:showCatName val="0"/>
          <c:showSerName val="0"/>
          <c:showPercent val="0"/>
          <c:showBubbleSize val="0"/>
        </c:dLbls>
        <c:gapWidth val="75"/>
        <c:axId val="73443807"/>
        <c:axId val="73437567"/>
      </c:barChart>
      <c:catAx>
        <c:axId val="734438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crossAx val="73437567"/>
        <c:crosses val="autoZero"/>
        <c:auto val="1"/>
        <c:lblAlgn val="ctr"/>
        <c:lblOffset val="100"/>
        <c:noMultiLvlLbl val="0"/>
      </c:catAx>
      <c:valAx>
        <c:axId val="73437567"/>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7344380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ysClr val="windowText" lastClr="000000"/>
      </a:solidFill>
      <a:round/>
    </a:ln>
    <a:effectLst/>
  </c:spPr>
  <c:txPr>
    <a:bodyPr/>
    <a:lstStyle/>
    <a:p>
      <a:pPr>
        <a:defRPr sz="1400" b="1">
          <a:solidFill>
            <a:schemeClr val="tx1"/>
          </a:solidFill>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'Financial Ratio Summary Dashboa'!$D$33</c:f>
              <c:strCache>
                <c:ptCount val="1"/>
                <c:pt idx="0">
                  <c:v>2024</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Dashboa'!$C$34:$C$35</c:f>
              <c:strCache>
                <c:ptCount val="2"/>
                <c:pt idx="0">
                  <c:v>Current Ratio</c:v>
                </c:pt>
                <c:pt idx="1">
                  <c:v>Quick Ratio</c:v>
                </c:pt>
              </c:strCache>
            </c:strRef>
          </c:cat>
          <c:val>
            <c:numRef>
              <c:f>'Financial Ratio Summary Dashboa'!$D$34:$D$35</c:f>
              <c:numCache>
                <c:formatCode>0.00</c:formatCode>
                <c:ptCount val="2"/>
                <c:pt idx="0">
                  <c:v>6.4066822147249383</c:v>
                </c:pt>
                <c:pt idx="1">
                  <c:v>4.8250833740364678</c:v>
                </c:pt>
              </c:numCache>
            </c:numRef>
          </c:val>
          <c:extLst>
            <c:ext xmlns:c16="http://schemas.microsoft.com/office/drawing/2014/chart" uri="{C3380CC4-5D6E-409C-BE32-E72D297353CC}">
              <c16:uniqueId val="{00000000-D7FD-4CB0-9233-4547731DE3C7}"/>
            </c:ext>
          </c:extLst>
        </c:ser>
        <c:ser>
          <c:idx val="1"/>
          <c:order val="1"/>
          <c:tx>
            <c:strRef>
              <c:f>'Financial Ratio Summary Dashboa'!$E$33</c:f>
              <c:strCache>
                <c:ptCount val="1"/>
                <c:pt idx="0">
                  <c:v>2025</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Dashboa'!$C$34:$C$35</c:f>
              <c:strCache>
                <c:ptCount val="2"/>
                <c:pt idx="0">
                  <c:v>Current Ratio</c:v>
                </c:pt>
                <c:pt idx="1">
                  <c:v>Quick Ratio</c:v>
                </c:pt>
              </c:strCache>
            </c:strRef>
          </c:cat>
          <c:val>
            <c:numRef>
              <c:f>'Financial Ratio Summary Dashboa'!$E$34:$E$35</c:f>
              <c:numCache>
                <c:formatCode>0.00</c:formatCode>
                <c:ptCount val="2"/>
                <c:pt idx="0">
                  <c:v>5.2425569888109225</c:v>
                </c:pt>
                <c:pt idx="1">
                  <c:v>4.0536810889011781</c:v>
                </c:pt>
              </c:numCache>
            </c:numRef>
          </c:val>
          <c:extLst>
            <c:ext xmlns:c16="http://schemas.microsoft.com/office/drawing/2014/chart" uri="{C3380CC4-5D6E-409C-BE32-E72D297353CC}">
              <c16:uniqueId val="{00000001-D7FD-4CB0-9233-4547731DE3C7}"/>
            </c:ext>
          </c:extLst>
        </c:ser>
        <c:dLbls>
          <c:showLegendKey val="0"/>
          <c:showVal val="1"/>
          <c:showCatName val="0"/>
          <c:showSerName val="0"/>
          <c:showPercent val="0"/>
          <c:showBubbleSize val="0"/>
        </c:dLbls>
        <c:gapWidth val="75"/>
        <c:axId val="1879010320"/>
        <c:axId val="1879007920"/>
      </c:barChart>
      <c:catAx>
        <c:axId val="18790103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crossAx val="1879007920"/>
        <c:crosses val="autoZero"/>
        <c:auto val="1"/>
        <c:lblAlgn val="ctr"/>
        <c:lblOffset val="100"/>
        <c:noMultiLvlLbl val="0"/>
      </c:catAx>
      <c:valAx>
        <c:axId val="1879007920"/>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187901032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solidFill>
      <a:round/>
    </a:ln>
    <a:effectLst/>
  </c:spPr>
  <c:txPr>
    <a:bodyPr/>
    <a:lstStyle/>
    <a:p>
      <a:pPr>
        <a:defRPr sz="1050" b="1">
          <a:solidFill>
            <a:schemeClr val="tx1"/>
          </a:solidFill>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'Financial Ratio Summary Dashboa'!$D$51</c:f>
              <c:strCache>
                <c:ptCount val="1"/>
                <c:pt idx="0">
                  <c:v>2024</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Dashboa'!$C$52:$C$55</c:f>
              <c:strCache>
                <c:ptCount val="4"/>
                <c:pt idx="0">
                  <c:v>Inventory Days</c:v>
                </c:pt>
                <c:pt idx="1">
                  <c:v>Receivable Collection Period</c:v>
                </c:pt>
                <c:pt idx="2">
                  <c:v>payables settelement period</c:v>
                </c:pt>
                <c:pt idx="3">
                  <c:v>Cash conversion cycle</c:v>
                </c:pt>
              </c:strCache>
            </c:strRef>
          </c:cat>
          <c:val>
            <c:numRef>
              <c:f>'Financial Ratio Summary Dashboa'!$D$52:$D$55</c:f>
              <c:numCache>
                <c:formatCode>0.00</c:formatCode>
                <c:ptCount val="4"/>
                <c:pt idx="0">
                  <c:v>88.306929171332683</c:v>
                </c:pt>
                <c:pt idx="1">
                  <c:v>123.23096543327239</c:v>
                </c:pt>
                <c:pt idx="2">
                  <c:v>34.970310887389928</c:v>
                </c:pt>
                <c:pt idx="3">
                  <c:v>176.56758371721514</c:v>
                </c:pt>
              </c:numCache>
            </c:numRef>
          </c:val>
          <c:extLst>
            <c:ext xmlns:c16="http://schemas.microsoft.com/office/drawing/2014/chart" uri="{C3380CC4-5D6E-409C-BE32-E72D297353CC}">
              <c16:uniqueId val="{00000000-2474-4079-BE21-11E20A58B2EC}"/>
            </c:ext>
          </c:extLst>
        </c:ser>
        <c:ser>
          <c:idx val="1"/>
          <c:order val="1"/>
          <c:tx>
            <c:strRef>
              <c:f>'Financial Ratio Summary Dashboa'!$E$51</c:f>
              <c:strCache>
                <c:ptCount val="1"/>
                <c:pt idx="0">
                  <c:v>2025</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Dashboa'!$C$52:$C$55</c:f>
              <c:strCache>
                <c:ptCount val="4"/>
                <c:pt idx="0">
                  <c:v>Inventory Days</c:v>
                </c:pt>
                <c:pt idx="1">
                  <c:v>Receivable Collection Period</c:v>
                </c:pt>
                <c:pt idx="2">
                  <c:v>payables settelement period</c:v>
                </c:pt>
                <c:pt idx="3">
                  <c:v>Cash conversion cycle</c:v>
                </c:pt>
              </c:strCache>
            </c:strRef>
          </c:cat>
          <c:val>
            <c:numRef>
              <c:f>'Financial Ratio Summary Dashboa'!$E$52:$E$55</c:f>
              <c:numCache>
                <c:formatCode>0.00</c:formatCode>
                <c:ptCount val="4"/>
                <c:pt idx="0">
                  <c:v>86.932844313335266</c:v>
                </c:pt>
                <c:pt idx="1">
                  <c:v>123.45269065996173</c:v>
                </c:pt>
                <c:pt idx="2">
                  <c:v>26.009937771067587</c:v>
                </c:pt>
                <c:pt idx="3">
                  <c:v>184.37559720222941</c:v>
                </c:pt>
              </c:numCache>
            </c:numRef>
          </c:val>
          <c:extLst>
            <c:ext xmlns:c16="http://schemas.microsoft.com/office/drawing/2014/chart" uri="{C3380CC4-5D6E-409C-BE32-E72D297353CC}">
              <c16:uniqueId val="{00000001-2474-4079-BE21-11E20A58B2EC}"/>
            </c:ext>
          </c:extLst>
        </c:ser>
        <c:dLbls>
          <c:showLegendKey val="0"/>
          <c:showVal val="1"/>
          <c:showCatName val="0"/>
          <c:showSerName val="0"/>
          <c:showPercent val="0"/>
          <c:showBubbleSize val="0"/>
        </c:dLbls>
        <c:gapWidth val="75"/>
        <c:axId val="1776290224"/>
        <c:axId val="1776284464"/>
      </c:barChart>
      <c:catAx>
        <c:axId val="17762902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crossAx val="1776284464"/>
        <c:crosses val="autoZero"/>
        <c:auto val="1"/>
        <c:lblAlgn val="ctr"/>
        <c:lblOffset val="100"/>
        <c:noMultiLvlLbl val="0"/>
      </c:catAx>
      <c:valAx>
        <c:axId val="1776284464"/>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tx1"/>
                </a:solidFill>
                <a:latin typeface="+mn-lt"/>
                <a:ea typeface="+mn-ea"/>
                <a:cs typeface="+mn-cs"/>
              </a:defRPr>
            </a:pPr>
            <a:endParaRPr lang="en-US"/>
          </a:p>
        </c:txPr>
        <c:crossAx val="17762902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solidFill>
      <a:round/>
    </a:ln>
    <a:effectLst/>
  </c:spPr>
  <c:txPr>
    <a:bodyPr/>
    <a:lstStyle/>
    <a:p>
      <a:pPr>
        <a:defRPr sz="1050" b="1">
          <a:solidFill>
            <a:schemeClr val="tx1"/>
          </a:solidFill>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'Financial Ratio Summary Dashboa'!$D$67</c:f>
              <c:strCache>
                <c:ptCount val="1"/>
                <c:pt idx="0">
                  <c:v>2024</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Dashboa'!$C$68:$C$69</c:f>
              <c:strCache>
                <c:ptCount val="2"/>
                <c:pt idx="0">
                  <c:v>Debt to Equity Ratio</c:v>
                </c:pt>
                <c:pt idx="1">
                  <c:v>Interest Serving Ratio</c:v>
                </c:pt>
              </c:strCache>
            </c:strRef>
          </c:cat>
          <c:val>
            <c:numRef>
              <c:f>'Financial Ratio Summary Dashboa'!$D$68:$D$69</c:f>
              <c:numCache>
                <c:formatCode>0.00</c:formatCode>
                <c:ptCount val="2"/>
                <c:pt idx="0">
                  <c:v>7.1224221555736114E-2</c:v>
                </c:pt>
                <c:pt idx="1">
                  <c:v>3.986917505183476</c:v>
                </c:pt>
              </c:numCache>
            </c:numRef>
          </c:val>
          <c:extLst>
            <c:ext xmlns:c16="http://schemas.microsoft.com/office/drawing/2014/chart" uri="{C3380CC4-5D6E-409C-BE32-E72D297353CC}">
              <c16:uniqueId val="{00000000-9488-469D-AED8-D4EE45A50047}"/>
            </c:ext>
          </c:extLst>
        </c:ser>
        <c:ser>
          <c:idx val="1"/>
          <c:order val="1"/>
          <c:tx>
            <c:strRef>
              <c:f>'Financial Ratio Summary Dashboa'!$E$67</c:f>
              <c:strCache>
                <c:ptCount val="1"/>
                <c:pt idx="0">
                  <c:v>2025</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Dashboa'!$C$68:$C$69</c:f>
              <c:strCache>
                <c:ptCount val="2"/>
                <c:pt idx="0">
                  <c:v>Debt to Equity Ratio</c:v>
                </c:pt>
                <c:pt idx="1">
                  <c:v>Interest Serving Ratio</c:v>
                </c:pt>
              </c:strCache>
            </c:strRef>
          </c:cat>
          <c:val>
            <c:numRef>
              <c:f>'Financial Ratio Summary Dashboa'!$E$68:$E$69</c:f>
              <c:numCache>
                <c:formatCode>0.00</c:formatCode>
                <c:ptCount val="2"/>
                <c:pt idx="0">
                  <c:v>9.5139009447434295E-2</c:v>
                </c:pt>
                <c:pt idx="1">
                  <c:v>10.0263258168556</c:v>
                </c:pt>
              </c:numCache>
            </c:numRef>
          </c:val>
          <c:extLst>
            <c:ext xmlns:c16="http://schemas.microsoft.com/office/drawing/2014/chart" uri="{C3380CC4-5D6E-409C-BE32-E72D297353CC}">
              <c16:uniqueId val="{00000001-9488-469D-AED8-D4EE45A50047}"/>
            </c:ext>
          </c:extLst>
        </c:ser>
        <c:dLbls>
          <c:showLegendKey val="0"/>
          <c:showVal val="1"/>
          <c:showCatName val="0"/>
          <c:showSerName val="0"/>
          <c:showPercent val="0"/>
          <c:showBubbleSize val="0"/>
        </c:dLbls>
        <c:gapWidth val="75"/>
        <c:axId val="2059957408"/>
        <c:axId val="2059967488"/>
      </c:barChart>
      <c:catAx>
        <c:axId val="20599574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crossAx val="2059967488"/>
        <c:crosses val="autoZero"/>
        <c:auto val="1"/>
        <c:lblAlgn val="ctr"/>
        <c:lblOffset val="100"/>
        <c:noMultiLvlLbl val="0"/>
      </c:catAx>
      <c:valAx>
        <c:axId val="2059967488"/>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tx1"/>
                </a:solidFill>
                <a:latin typeface="+mn-lt"/>
                <a:ea typeface="+mn-ea"/>
                <a:cs typeface="+mn-cs"/>
              </a:defRPr>
            </a:pPr>
            <a:endParaRPr lang="en-US"/>
          </a:p>
        </c:txPr>
        <c:crossAx val="205995740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solidFill>
      <a:round/>
    </a:ln>
    <a:effectLst/>
  </c:spPr>
  <c:txPr>
    <a:bodyPr/>
    <a:lstStyle/>
    <a:p>
      <a:pPr>
        <a:defRPr b="1">
          <a:solidFill>
            <a:schemeClr val="tx1"/>
          </a:solidFill>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'Financial Ratio Summary Dashboa'!$D$85</c:f>
              <c:strCache>
                <c:ptCount val="1"/>
                <c:pt idx="0">
                  <c:v>2024</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Dashboa'!$C$86:$C$90</c:f>
              <c:strCache>
                <c:ptCount val="5"/>
                <c:pt idx="0">
                  <c:v>Earning Per Share Ratio </c:v>
                </c:pt>
                <c:pt idx="1">
                  <c:v>Dividend Per Share Ratio </c:v>
                </c:pt>
                <c:pt idx="2">
                  <c:v>Dividend Yeild Ratio</c:v>
                </c:pt>
                <c:pt idx="3">
                  <c:v>Dividend Payout Ratio</c:v>
                </c:pt>
                <c:pt idx="4">
                  <c:v>Price to Earning Ratio</c:v>
                </c:pt>
              </c:strCache>
            </c:strRef>
          </c:cat>
          <c:val>
            <c:numRef>
              <c:f>'Financial Ratio Summary Dashboa'!$D$86:$D$90</c:f>
              <c:numCache>
                <c:formatCode>0.00</c:formatCode>
                <c:ptCount val="5"/>
                <c:pt idx="0">
                  <c:v>36.274767932489453</c:v>
                </c:pt>
                <c:pt idx="1">
                  <c:v>50</c:v>
                </c:pt>
                <c:pt idx="2">
                  <c:v>5.0238633509168552E-2</c:v>
                </c:pt>
                <c:pt idx="3">
                  <c:v>1.3783685699397006</c:v>
                </c:pt>
                <c:pt idx="4">
                  <c:v>27.436426384649742</c:v>
                </c:pt>
              </c:numCache>
            </c:numRef>
          </c:val>
          <c:extLst>
            <c:ext xmlns:c16="http://schemas.microsoft.com/office/drawing/2014/chart" uri="{C3380CC4-5D6E-409C-BE32-E72D297353CC}">
              <c16:uniqueId val="{00000000-A4DF-4DB8-A283-E98E7AC3D1F9}"/>
            </c:ext>
          </c:extLst>
        </c:ser>
        <c:ser>
          <c:idx val="1"/>
          <c:order val="1"/>
          <c:tx>
            <c:strRef>
              <c:f>'Financial Ratio Summary Dashboa'!$E$85</c:f>
              <c:strCache>
                <c:ptCount val="1"/>
                <c:pt idx="0">
                  <c:v>2025</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'Financial Ratio Summary Dashboa'!$C$86:$C$90</c:f>
              <c:strCache>
                <c:ptCount val="5"/>
                <c:pt idx="0">
                  <c:v>Earning Per Share Ratio </c:v>
                </c:pt>
                <c:pt idx="1">
                  <c:v>Dividend Per Share Ratio </c:v>
                </c:pt>
                <c:pt idx="2">
                  <c:v>Dividend Yeild Ratio</c:v>
                </c:pt>
                <c:pt idx="3">
                  <c:v>Dividend Payout Ratio</c:v>
                </c:pt>
                <c:pt idx="4">
                  <c:v>Price to Earning Ratio</c:v>
                </c:pt>
              </c:strCache>
            </c:strRef>
          </c:cat>
          <c:val>
            <c:numRef>
              <c:f>'Financial Ratio Summary Dashboa'!$E$86:$E$90</c:f>
              <c:numCache>
                <c:formatCode>0.00</c:formatCode>
                <c:ptCount val="5"/>
                <c:pt idx="0">
                  <c:v>34.679397227245332</c:v>
                </c:pt>
                <c:pt idx="1">
                  <c:v>8</c:v>
                </c:pt>
                <c:pt idx="2">
                  <c:v>7.4766355140186919E-3</c:v>
                </c:pt>
                <c:pt idx="3">
                  <c:v>0.23068451702254281</c:v>
                </c:pt>
                <c:pt idx="4">
                  <c:v>30.854054151765101</c:v>
                </c:pt>
              </c:numCache>
            </c:numRef>
          </c:val>
          <c:extLst>
            <c:ext xmlns:c16="http://schemas.microsoft.com/office/drawing/2014/chart" uri="{C3380CC4-5D6E-409C-BE32-E72D297353CC}">
              <c16:uniqueId val="{00000001-A4DF-4DB8-A283-E98E7AC3D1F9}"/>
            </c:ext>
          </c:extLst>
        </c:ser>
        <c:dLbls>
          <c:showLegendKey val="0"/>
          <c:showVal val="1"/>
          <c:showCatName val="0"/>
          <c:showSerName val="0"/>
          <c:showPercent val="0"/>
          <c:showBubbleSize val="0"/>
        </c:dLbls>
        <c:gapWidth val="75"/>
        <c:axId val="1846452576"/>
        <c:axId val="1846441056"/>
      </c:barChart>
      <c:catAx>
        <c:axId val="184645257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1" i="0" u="none" strike="noStrike" kern="1200" baseline="0">
                <a:solidFill>
                  <a:schemeClr val="tx1"/>
                </a:solidFill>
                <a:latin typeface="+mn-lt"/>
                <a:ea typeface="+mn-ea"/>
                <a:cs typeface="+mn-cs"/>
              </a:defRPr>
            </a:pPr>
            <a:endParaRPr lang="en-US"/>
          </a:p>
        </c:txPr>
        <c:crossAx val="1846441056"/>
        <c:crosses val="autoZero"/>
        <c:auto val="1"/>
        <c:lblAlgn val="ctr"/>
        <c:lblOffset val="100"/>
        <c:noMultiLvlLbl val="0"/>
      </c:catAx>
      <c:valAx>
        <c:axId val="1846441056"/>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solidFill>
                <a:latin typeface="+mn-lt"/>
                <a:ea typeface="+mn-ea"/>
                <a:cs typeface="+mn-cs"/>
              </a:defRPr>
            </a:pPr>
            <a:endParaRPr lang="en-US"/>
          </a:p>
        </c:txPr>
        <c:crossAx val="184645257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solidFill>
      <a:round/>
    </a:ln>
    <a:effectLst/>
  </c:spPr>
  <c:txPr>
    <a:bodyPr/>
    <a:lstStyle/>
    <a:p>
      <a:pPr>
        <a:defRPr sz="1100" b="1">
          <a:solidFill>
            <a:schemeClr val="tx1"/>
          </a:solidFill>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1"/>
          <c:order val="1"/>
          <c:tx>
            <c:strRef>
              <c:f>'Common Size (BS)'!$J$49</c:f>
              <c:strCache>
                <c:ptCount val="1"/>
                <c:pt idx="0">
                  <c:v>Value</c:v>
                </c:pt>
              </c:strCache>
            </c:strRef>
          </c:tx>
          <c:spPr>
            <a:solidFill>
              <a:srgbClr val="00B0F0"/>
            </a:solidFill>
            <a:ln>
              <a:noFill/>
            </a:ln>
            <a:effectLst/>
          </c:spPr>
          <c:invertIfNegative val="0"/>
          <c:dLbls>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numRef>
              <c:f>'Common Size (BS)'!$I$50:$I$51</c:f>
              <c:numCache>
                <c:formatCode>General</c:formatCode>
                <c:ptCount val="2"/>
                <c:pt idx="0">
                  <c:v>2024</c:v>
                </c:pt>
                <c:pt idx="1">
                  <c:v>2025</c:v>
                </c:pt>
              </c:numCache>
            </c:numRef>
          </c:cat>
          <c:val>
            <c:numRef>
              <c:f>'Common Size (BS)'!$J$50:$J$51</c:f>
              <c:numCache>
                <c:formatCode>General</c:formatCode>
                <c:ptCount val="2"/>
                <c:pt idx="0">
                  <c:v>73.53</c:v>
                </c:pt>
                <c:pt idx="1">
                  <c:v>68</c:v>
                </c:pt>
              </c:numCache>
            </c:numRef>
          </c:val>
          <c:extLst>
            <c:ext xmlns:c16="http://schemas.microsoft.com/office/drawing/2014/chart" uri="{C3380CC4-5D6E-409C-BE32-E72D297353CC}">
              <c16:uniqueId val="{00000001-6483-4E88-B62A-9C389710299D}"/>
            </c:ext>
          </c:extLst>
        </c:ser>
        <c:dLbls>
          <c:showLegendKey val="0"/>
          <c:showVal val="0"/>
          <c:showCatName val="0"/>
          <c:showSerName val="0"/>
          <c:showPercent val="0"/>
          <c:showBubbleSize val="0"/>
        </c:dLbls>
        <c:gapWidth val="75"/>
        <c:overlap val="40"/>
        <c:axId val="849913919"/>
        <c:axId val="849914879"/>
        <c:extLst>
          <c:ext xmlns:c15="http://schemas.microsoft.com/office/drawing/2012/chart" uri="{02D57815-91ED-43cb-92C2-25804820EDAC}">
            <c15:filteredBarSeries>
              <c15:ser>
                <c:idx val="0"/>
                <c:order val="0"/>
                <c:tx>
                  <c:strRef>
                    <c:extLst>
                      <c:ext uri="{02D57815-91ED-43cb-92C2-25804820EDAC}">
                        <c15:formulaRef>
                          <c15:sqref>'Common Size (BS)'!$I$49</c15:sqref>
                        </c15:formulaRef>
                      </c:ext>
                    </c:extLst>
                    <c:strCache>
                      <c:ptCount val="1"/>
                      <c:pt idx="0">
                        <c:v>Year</c:v>
                      </c:pt>
                    </c:strCache>
                  </c:strRef>
                </c:tx>
                <c:spPr>
                  <a:solidFill>
                    <a:schemeClr val="accent1"/>
                  </a:solidFill>
                  <a:ln>
                    <a:noFill/>
                  </a:ln>
                  <a:effectLst/>
                </c:spPr>
                <c:invertIfNegative val="0"/>
                <c:cat>
                  <c:numRef>
                    <c:extLst>
                      <c:ext uri="{02D57815-91ED-43cb-92C2-25804820EDAC}">
                        <c15:formulaRef>
                          <c15:sqref>'Common Size (BS)'!$I$50:$I$51</c15:sqref>
                        </c15:formulaRef>
                      </c:ext>
                    </c:extLst>
                    <c:numCache>
                      <c:formatCode>General</c:formatCode>
                      <c:ptCount val="2"/>
                      <c:pt idx="0">
                        <c:v>2024</c:v>
                      </c:pt>
                      <c:pt idx="1">
                        <c:v>2025</c:v>
                      </c:pt>
                    </c:numCache>
                  </c:numRef>
                </c:cat>
                <c:val>
                  <c:numRef>
                    <c:extLst>
                      <c:ext uri="{02D57815-91ED-43cb-92C2-25804820EDAC}">
                        <c15:formulaRef>
                          <c15:sqref>'Common Size (BS)'!$I$50:$I$51</c15:sqref>
                        </c15:formulaRef>
                      </c:ext>
                    </c:extLst>
                    <c:numCache>
                      <c:formatCode>General</c:formatCode>
                      <c:ptCount val="2"/>
                      <c:pt idx="0">
                        <c:v>2024</c:v>
                      </c:pt>
                      <c:pt idx="1">
                        <c:v>2025</c:v>
                      </c:pt>
                    </c:numCache>
                  </c:numRef>
                </c:val>
                <c:extLst>
                  <c:ext xmlns:c16="http://schemas.microsoft.com/office/drawing/2014/chart" uri="{C3380CC4-5D6E-409C-BE32-E72D297353CC}">
                    <c16:uniqueId val="{00000000-6483-4E88-B62A-9C389710299D}"/>
                  </c:ext>
                </c:extLst>
              </c15:ser>
            </c15:filteredBarSeries>
          </c:ext>
        </c:extLst>
      </c:barChart>
      <c:catAx>
        <c:axId val="8499139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cap="none" spc="0" normalizeH="0" baseline="0">
                <a:solidFill>
                  <a:sysClr val="windowText" lastClr="000000"/>
                </a:solidFill>
                <a:latin typeface="+mn-lt"/>
                <a:ea typeface="+mn-ea"/>
                <a:cs typeface="+mn-cs"/>
              </a:defRPr>
            </a:pPr>
            <a:endParaRPr lang="en-US"/>
          </a:p>
        </c:txPr>
        <c:crossAx val="849914879"/>
        <c:crosses val="autoZero"/>
        <c:auto val="1"/>
        <c:lblAlgn val="ctr"/>
        <c:lblOffset val="100"/>
        <c:noMultiLvlLbl val="0"/>
      </c:catAx>
      <c:valAx>
        <c:axId val="8499148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849913919"/>
        <c:crosses val="autoZero"/>
        <c:crossBetween val="between"/>
      </c:valAx>
      <c:spPr>
        <a:noFill/>
        <a:ln>
          <a:solidFill>
            <a:sysClr val="windowText" lastClr="000000"/>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c:spPr>
  <c:txPr>
    <a:bodyPr/>
    <a:lstStyle/>
    <a:p>
      <a:pPr>
        <a:defRPr sz="1100" b="1">
          <a:solidFill>
            <a:sysClr val="windowText" lastClr="000000"/>
          </a:solidFill>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320" b="1" i="0" u="none" strike="noStrike" kern="1200" spc="0" baseline="0">
                <a:solidFill>
                  <a:sysClr val="windowText" lastClr="000000"/>
                </a:solidFill>
                <a:latin typeface="+mn-lt"/>
                <a:ea typeface="+mn-ea"/>
                <a:cs typeface="+mn-cs"/>
              </a:defRPr>
            </a:pPr>
            <a:r>
              <a:rPr lang="en-US"/>
              <a:t>Income Statement Key Trend Analysis: 2024 vs. 2025</a:t>
            </a:r>
          </a:p>
        </c:rich>
      </c:tx>
      <c:overlay val="0"/>
      <c:spPr>
        <a:noFill/>
        <a:ln>
          <a:noFill/>
        </a:ln>
        <a:effectLst/>
      </c:spPr>
      <c:txPr>
        <a:bodyPr rot="0" spcFirstLastPara="1" vertOverflow="ellipsis" vert="horz" wrap="square" anchor="ctr" anchorCtr="1"/>
        <a:lstStyle/>
        <a:p>
          <a:pPr>
            <a:defRPr sz="1320" b="1" i="0" u="none" strike="noStrike" kern="1200" spc="0" baseline="0">
              <a:solidFill>
                <a:sysClr val="windowText" lastClr="000000"/>
              </a:solidFill>
              <a:latin typeface="+mn-lt"/>
              <a:ea typeface="+mn-ea"/>
              <a:cs typeface="+mn-cs"/>
            </a:defRPr>
          </a:pPr>
          <a:endParaRPr lang="en-US"/>
        </a:p>
      </c:txPr>
    </c:title>
    <c:autoTitleDeleted val="0"/>
    <c:plotArea>
      <c:layout/>
      <c:barChart>
        <c:barDir val="col"/>
        <c:grouping val="clustered"/>
        <c:varyColors val="0"/>
        <c:ser>
          <c:idx val="0"/>
          <c:order val="0"/>
          <c:tx>
            <c:strRef>
              <c:f>'Trend (IS)'!$K$25</c:f>
              <c:strCache>
                <c:ptCount val="1"/>
                <c:pt idx="0">
                  <c:v>2025 Trend</c:v>
                </c:pt>
              </c:strCache>
            </c:strRef>
          </c:tx>
          <c:spPr>
            <a:solidFill>
              <a:srgbClr val="00B0F0"/>
            </a:solidFill>
            <a:ln>
              <a:solidFill>
                <a:sysClr val="windowText" lastClr="000000"/>
              </a:solidFill>
            </a:ln>
            <a:effectLst/>
          </c:spPr>
          <c:invertIfNegative val="0"/>
          <c:dLbls>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'Trend (IS)'!$J$26:$J$29</c:f>
              <c:strCache>
                <c:ptCount val="4"/>
                <c:pt idx="0">
                  <c:v>Revenue</c:v>
                </c:pt>
                <c:pt idx="1">
                  <c:v>Cost Of Sales</c:v>
                </c:pt>
                <c:pt idx="2">
                  <c:v>Gross profit</c:v>
                </c:pt>
                <c:pt idx="3">
                  <c:v>Net Profit</c:v>
                </c:pt>
              </c:strCache>
            </c:strRef>
          </c:cat>
          <c:val>
            <c:numRef>
              <c:f>'Trend (IS)'!$K$26:$K$29</c:f>
              <c:numCache>
                <c:formatCode>0.00%</c:formatCode>
                <c:ptCount val="4"/>
                <c:pt idx="0">
                  <c:v>0.14377962064000366</c:v>
                </c:pt>
                <c:pt idx="1">
                  <c:v>0.20051583737102266</c:v>
                </c:pt>
                <c:pt idx="2">
                  <c:v>5.652880094244403E-2</c:v>
                </c:pt>
                <c:pt idx="3">
                  <c:v>-4.3980176750220673E-2</c:v>
                </c:pt>
              </c:numCache>
            </c:numRef>
          </c:val>
          <c:extLst>
            <c:ext xmlns:c16="http://schemas.microsoft.com/office/drawing/2014/chart" uri="{C3380CC4-5D6E-409C-BE32-E72D297353CC}">
              <c16:uniqueId val="{00000000-DFDA-4F36-B985-44013EF482A3}"/>
            </c:ext>
          </c:extLst>
        </c:ser>
        <c:dLbls>
          <c:showLegendKey val="0"/>
          <c:showVal val="1"/>
          <c:showCatName val="0"/>
          <c:showSerName val="0"/>
          <c:showPercent val="0"/>
          <c:showBubbleSize val="0"/>
        </c:dLbls>
        <c:gapWidth val="150"/>
        <c:overlap val="-25"/>
        <c:axId val="1430577392"/>
        <c:axId val="1430579312"/>
      </c:barChart>
      <c:catAx>
        <c:axId val="1430577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crossAx val="1430579312"/>
        <c:crosses val="autoZero"/>
        <c:auto val="1"/>
        <c:lblAlgn val="ctr"/>
        <c:lblOffset val="100"/>
        <c:noMultiLvlLbl val="0"/>
      </c:catAx>
      <c:valAx>
        <c:axId val="1430579312"/>
        <c:scaling>
          <c:orientation val="minMax"/>
        </c:scaling>
        <c:delete val="1"/>
        <c:axPos val="l"/>
        <c:numFmt formatCode="0.00%" sourceLinked="1"/>
        <c:majorTickMark val="none"/>
        <c:minorTickMark val="none"/>
        <c:tickLblPos val="nextTo"/>
        <c:crossAx val="1430577392"/>
        <c:crosses val="autoZero"/>
        <c:crossBetween val="between"/>
      </c:valAx>
      <c:spPr>
        <a:noFill/>
        <a:ln>
          <a:solidFill>
            <a:sysClr val="windowText" lastClr="000000"/>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FFFFFF"/>
    </a:solidFill>
    <a:ln w="9525" cap="flat" cmpd="sng" algn="ctr">
      <a:solidFill>
        <a:sysClr val="windowText" lastClr="000000"/>
      </a:solidFill>
      <a:round/>
    </a:ln>
    <a:effectLst/>
  </c:spPr>
  <c:txPr>
    <a:bodyPr/>
    <a:lstStyle/>
    <a:p>
      <a:pPr>
        <a:defRPr sz="1100" b="1">
          <a:solidFill>
            <a:sysClr val="windowText" lastClr="000000"/>
          </a:solidFill>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320" b="1" i="0" u="none" strike="noStrike" kern="1200" spc="0" baseline="0">
                <a:solidFill>
                  <a:sysClr val="windowText" lastClr="000000"/>
                </a:solidFill>
                <a:latin typeface="+mn-lt"/>
                <a:ea typeface="+mn-ea"/>
                <a:cs typeface="+mn-cs"/>
              </a:defRPr>
            </a:pPr>
            <a:r>
              <a:rPr lang="en-US"/>
              <a:t>Balance Sheets Key Trend Analysis: 2024 vs. 2025</a:t>
            </a:r>
          </a:p>
        </c:rich>
      </c:tx>
      <c:overlay val="0"/>
      <c:spPr>
        <a:noFill/>
        <a:ln>
          <a:noFill/>
        </a:ln>
        <a:effectLst/>
      </c:spPr>
      <c:txPr>
        <a:bodyPr rot="0" spcFirstLastPara="1" vertOverflow="ellipsis" vert="horz" wrap="square" anchor="ctr" anchorCtr="1"/>
        <a:lstStyle/>
        <a:p>
          <a:pPr>
            <a:defRPr sz="1320" b="1" i="0" u="none" strike="noStrike" kern="1200" spc="0" baseline="0">
              <a:solidFill>
                <a:sysClr val="windowText" lastClr="000000"/>
              </a:solidFill>
              <a:latin typeface="+mn-lt"/>
              <a:ea typeface="+mn-ea"/>
              <a:cs typeface="+mn-cs"/>
            </a:defRPr>
          </a:pPr>
          <a:endParaRPr lang="en-US"/>
        </a:p>
      </c:txPr>
    </c:title>
    <c:autoTitleDeleted val="0"/>
    <c:plotArea>
      <c:layout/>
      <c:barChart>
        <c:barDir val="col"/>
        <c:grouping val="clustered"/>
        <c:varyColors val="0"/>
        <c:ser>
          <c:idx val="0"/>
          <c:order val="0"/>
          <c:tx>
            <c:strRef>
              <c:f>'Trend (BS)'!$J$44</c:f>
              <c:strCache>
                <c:ptCount val="1"/>
                <c:pt idx="0">
                  <c:v>24-25 Trend</c:v>
                </c:pt>
              </c:strCache>
            </c:strRef>
          </c:tx>
          <c:spPr>
            <a:solidFill>
              <a:srgbClr val="00B0F0"/>
            </a:solidFill>
            <a:ln>
              <a:noFill/>
            </a:ln>
            <a:effectLst/>
          </c:spPr>
          <c:invertIfNegative val="0"/>
          <c:dLbls>
            <c:spPr>
              <a:noFill/>
              <a:ln>
                <a:noFill/>
              </a:ln>
              <a:effectLst/>
            </c:spPr>
            <c:txPr>
              <a:bodyPr rot="0" spcFirstLastPara="1" vertOverflow="ellipsis" vert="horz" wrap="square" anchor="ctr" anchorCtr="1"/>
              <a:lstStyle/>
              <a:p>
                <a:pPr>
                  <a:defRPr sz="11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'Trend (BS)'!$I$45:$I$49</c:f>
              <c:strCache>
                <c:ptCount val="5"/>
                <c:pt idx="0">
                  <c:v>Non Current Assets</c:v>
                </c:pt>
                <c:pt idx="1">
                  <c:v>Current Assets</c:v>
                </c:pt>
                <c:pt idx="2">
                  <c:v>Equity</c:v>
                </c:pt>
                <c:pt idx="3">
                  <c:v>Non Current Liabilities</c:v>
                </c:pt>
                <c:pt idx="4">
                  <c:v>Current Liabilities</c:v>
                </c:pt>
              </c:strCache>
            </c:strRef>
          </c:cat>
          <c:val>
            <c:numRef>
              <c:f>'Trend (BS)'!$J$45:$J$49</c:f>
              <c:numCache>
                <c:formatCode>0.00%</c:formatCode>
                <c:ptCount val="5"/>
                <c:pt idx="0">
                  <c:v>0.29122545445056996</c:v>
                </c:pt>
                <c:pt idx="1">
                  <c:v>-1.2560060756751146E-2</c:v>
                </c:pt>
                <c:pt idx="2">
                  <c:v>2.6906694516211135E-2</c:v>
                </c:pt>
                <c:pt idx="3">
                  <c:v>0.37170871898905372</c:v>
                </c:pt>
                <c:pt idx="4">
                  <c:v>0.20670388712239082</c:v>
                </c:pt>
              </c:numCache>
            </c:numRef>
          </c:val>
          <c:extLst>
            <c:ext xmlns:c16="http://schemas.microsoft.com/office/drawing/2014/chart" uri="{C3380CC4-5D6E-409C-BE32-E72D297353CC}">
              <c16:uniqueId val="{00000000-5A87-4E1F-B916-BA57A6044A22}"/>
            </c:ext>
          </c:extLst>
        </c:ser>
        <c:dLbls>
          <c:showLegendKey val="0"/>
          <c:showVal val="1"/>
          <c:showCatName val="0"/>
          <c:showSerName val="0"/>
          <c:showPercent val="0"/>
          <c:showBubbleSize val="0"/>
        </c:dLbls>
        <c:gapWidth val="150"/>
        <c:overlap val="-25"/>
        <c:axId val="1621982640"/>
        <c:axId val="1621981680"/>
      </c:barChart>
      <c:catAx>
        <c:axId val="1621982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1621981680"/>
        <c:crosses val="autoZero"/>
        <c:auto val="1"/>
        <c:lblAlgn val="ctr"/>
        <c:lblOffset val="100"/>
        <c:noMultiLvlLbl val="0"/>
      </c:catAx>
      <c:valAx>
        <c:axId val="1621981680"/>
        <c:scaling>
          <c:orientation val="minMax"/>
        </c:scaling>
        <c:delete val="1"/>
        <c:axPos val="l"/>
        <c:numFmt formatCode="0.00%" sourceLinked="1"/>
        <c:majorTickMark val="none"/>
        <c:minorTickMark val="none"/>
        <c:tickLblPos val="nextTo"/>
        <c:crossAx val="1621982640"/>
        <c:crosses val="autoZero"/>
        <c:crossBetween val="between"/>
      </c:valAx>
      <c:spPr>
        <a:noFill/>
        <a:ln>
          <a:solidFill>
            <a:sysClr val="windowText" lastClr="000000"/>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c:spPr>
  <c:txPr>
    <a:bodyPr/>
    <a:lstStyle/>
    <a:p>
      <a:pPr>
        <a:defRPr sz="1100" b="1">
          <a:solidFill>
            <a:sysClr val="windowText" lastClr="000000"/>
          </a:solidFill>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'Profitability Ratio'!$C$15</c:f>
              <c:strCache>
                <c:ptCount val="1"/>
                <c:pt idx="0">
                  <c:v>Value</c:v>
                </c:pt>
              </c:strCache>
            </c:strRef>
          </c:tx>
          <c:spPr>
            <a:solidFill>
              <a:srgbClr val="00B0F0"/>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'Profitability Ratio'!$B$16:$B$17</c:f>
              <c:numCache>
                <c:formatCode>General</c:formatCode>
                <c:ptCount val="2"/>
                <c:pt idx="0">
                  <c:v>2024</c:v>
                </c:pt>
                <c:pt idx="1">
                  <c:v>2025</c:v>
                </c:pt>
              </c:numCache>
            </c:numRef>
          </c:cat>
          <c:val>
            <c:numRef>
              <c:f>'Profitability Ratio'!$C$16:$C$17</c:f>
              <c:numCache>
                <c:formatCode>0.00%</c:formatCode>
                <c:ptCount val="2"/>
                <c:pt idx="0">
                  <c:v>3.992510500568993E-2</c:v>
                </c:pt>
                <c:pt idx="1">
                  <c:v>7.0207136277969623E-2</c:v>
                </c:pt>
              </c:numCache>
            </c:numRef>
          </c:val>
          <c:extLst>
            <c:ext xmlns:c16="http://schemas.microsoft.com/office/drawing/2014/chart" uri="{C3380CC4-5D6E-409C-BE32-E72D297353CC}">
              <c16:uniqueId val="{00000000-6267-4C3A-948A-1CE52ED639D7}"/>
            </c:ext>
          </c:extLst>
        </c:ser>
        <c:dLbls>
          <c:showLegendKey val="0"/>
          <c:showVal val="0"/>
          <c:showCatName val="0"/>
          <c:showSerName val="0"/>
          <c:showPercent val="0"/>
          <c:showBubbleSize val="0"/>
        </c:dLbls>
        <c:gapWidth val="75"/>
        <c:overlap val="40"/>
        <c:axId val="788639759"/>
        <c:axId val="788636399"/>
      </c:barChart>
      <c:catAx>
        <c:axId val="7886397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788636399"/>
        <c:crosses val="autoZero"/>
        <c:auto val="1"/>
        <c:lblAlgn val="ctr"/>
        <c:lblOffset val="100"/>
        <c:noMultiLvlLbl val="0"/>
      </c:catAx>
      <c:valAx>
        <c:axId val="788636399"/>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788639759"/>
        <c:crosses val="autoZero"/>
        <c:crossBetween val="between"/>
      </c:valAx>
      <c:spPr>
        <a:noFill/>
        <a:ln>
          <a:solidFill>
            <a:sysClr val="windowText" lastClr="000000"/>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c:spPr>
  <c:txPr>
    <a:bodyPr/>
    <a:lstStyle/>
    <a:p>
      <a:pPr>
        <a:defRPr b="1">
          <a:solidFill>
            <a:sysClr val="windowText" lastClr="000000"/>
          </a:solidFill>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1"/>
          <c:order val="1"/>
          <c:tx>
            <c:strRef>
              <c:f>'Liquidity Ratio'!$C$15</c:f>
              <c:strCache>
                <c:ptCount val="1"/>
                <c:pt idx="0">
                  <c:v>Value</c:v>
                </c:pt>
              </c:strCache>
            </c:strRef>
          </c:tx>
          <c:spPr>
            <a:solidFill>
              <a:srgbClr val="00B0F0"/>
            </a:solidFill>
            <a:ln>
              <a:noFill/>
            </a:ln>
            <a:effectLst/>
          </c:spPr>
          <c:invertIfNegative val="0"/>
          <c:dPt>
            <c:idx val="0"/>
            <c:invertIfNegative val="0"/>
            <c:bubble3D val="0"/>
            <c:spPr>
              <a:solidFill>
                <a:srgbClr val="00B0F0"/>
              </a:solidFill>
              <a:ln>
                <a:noFill/>
              </a:ln>
              <a:effectLst/>
            </c:spPr>
            <c:extLst>
              <c:ext xmlns:c16="http://schemas.microsoft.com/office/drawing/2014/chart" uri="{C3380CC4-5D6E-409C-BE32-E72D297353CC}">
                <c16:uniqueId val="{00000003-F21E-4F8C-BF33-4C1EDC4E063C}"/>
              </c:ext>
            </c:extLst>
          </c:dPt>
          <c:dPt>
            <c:idx val="1"/>
            <c:invertIfNegative val="0"/>
            <c:bubble3D val="0"/>
            <c:spPr>
              <a:solidFill>
                <a:srgbClr val="00B0F0"/>
              </a:solidFill>
              <a:ln>
                <a:noFill/>
              </a:ln>
              <a:effectLst/>
            </c:spPr>
            <c:extLst>
              <c:ext xmlns:c16="http://schemas.microsoft.com/office/drawing/2014/chart" uri="{C3380CC4-5D6E-409C-BE32-E72D297353CC}">
                <c16:uniqueId val="{00000002-F21E-4F8C-BF33-4C1EDC4E063C}"/>
              </c:ext>
            </c:extLst>
          </c:dPt>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numRef>
              <c:f>'Liquidity Ratio'!$B$16:$B$17</c:f>
              <c:numCache>
                <c:formatCode>General</c:formatCode>
                <c:ptCount val="2"/>
                <c:pt idx="0">
                  <c:v>2024</c:v>
                </c:pt>
                <c:pt idx="1">
                  <c:v>2025</c:v>
                </c:pt>
              </c:numCache>
            </c:numRef>
          </c:cat>
          <c:val>
            <c:numRef>
              <c:f>'Liquidity Ratio'!$C$16:$C$17</c:f>
              <c:numCache>
                <c:formatCode>0.00</c:formatCode>
                <c:ptCount val="2"/>
                <c:pt idx="0">
                  <c:v>4.8250833740364678</c:v>
                </c:pt>
                <c:pt idx="1">
                  <c:v>4.0536810889011781</c:v>
                </c:pt>
              </c:numCache>
            </c:numRef>
          </c:val>
          <c:extLst>
            <c:ext xmlns:c16="http://schemas.microsoft.com/office/drawing/2014/chart" uri="{C3380CC4-5D6E-409C-BE32-E72D297353CC}">
              <c16:uniqueId val="{00000001-F21E-4F8C-BF33-4C1EDC4E063C}"/>
            </c:ext>
          </c:extLst>
        </c:ser>
        <c:dLbls>
          <c:showLegendKey val="0"/>
          <c:showVal val="0"/>
          <c:showCatName val="0"/>
          <c:showSerName val="0"/>
          <c:showPercent val="0"/>
          <c:showBubbleSize val="0"/>
        </c:dLbls>
        <c:gapWidth val="75"/>
        <c:overlap val="40"/>
        <c:axId val="1118428848"/>
        <c:axId val="1118431728"/>
        <c:extLst>
          <c:ext xmlns:c15="http://schemas.microsoft.com/office/drawing/2012/chart" uri="{02D57815-91ED-43cb-92C2-25804820EDAC}">
            <c15:filteredBarSeries>
              <c15:ser>
                <c:idx val="0"/>
                <c:order val="0"/>
                <c:tx>
                  <c:strRef>
                    <c:extLst>
                      <c:ext uri="{02D57815-91ED-43cb-92C2-25804820EDAC}">
                        <c15:formulaRef>
                          <c15:sqref>'Liquidity Ratio'!$B$15</c15:sqref>
                        </c15:formulaRef>
                      </c:ext>
                    </c:extLst>
                    <c:strCache>
                      <c:ptCount val="1"/>
                      <c:pt idx="0">
                        <c:v>Year</c:v>
                      </c:pt>
                    </c:strCache>
                  </c:strRef>
                </c:tx>
                <c:spPr>
                  <a:solidFill>
                    <a:schemeClr val="accent1"/>
                  </a:solidFill>
                  <a:ln>
                    <a:noFill/>
                  </a:ln>
                  <a:effectLst/>
                </c:spPr>
                <c:invertIfNegative val="0"/>
                <c:cat>
                  <c:numRef>
                    <c:extLst>
                      <c:ext uri="{02D57815-91ED-43cb-92C2-25804820EDAC}">
                        <c15:formulaRef>
                          <c15:sqref>'Liquidity Ratio'!$B$16:$B$17</c15:sqref>
                        </c15:formulaRef>
                      </c:ext>
                    </c:extLst>
                    <c:numCache>
                      <c:formatCode>General</c:formatCode>
                      <c:ptCount val="2"/>
                      <c:pt idx="0">
                        <c:v>2024</c:v>
                      </c:pt>
                      <c:pt idx="1">
                        <c:v>2025</c:v>
                      </c:pt>
                    </c:numCache>
                  </c:numRef>
                </c:cat>
                <c:val>
                  <c:numRef>
                    <c:extLst>
                      <c:ext uri="{02D57815-91ED-43cb-92C2-25804820EDAC}">
                        <c15:formulaRef>
                          <c15:sqref>'Liquidity Ratio'!$B$16:$B$17</c15:sqref>
                        </c15:formulaRef>
                      </c:ext>
                    </c:extLst>
                    <c:numCache>
                      <c:formatCode>General</c:formatCode>
                      <c:ptCount val="2"/>
                      <c:pt idx="0">
                        <c:v>2024</c:v>
                      </c:pt>
                      <c:pt idx="1">
                        <c:v>2025</c:v>
                      </c:pt>
                    </c:numCache>
                  </c:numRef>
                </c:val>
                <c:extLst>
                  <c:ext xmlns:c16="http://schemas.microsoft.com/office/drawing/2014/chart" uri="{C3380CC4-5D6E-409C-BE32-E72D297353CC}">
                    <c16:uniqueId val="{00000000-F21E-4F8C-BF33-4C1EDC4E063C}"/>
                  </c:ext>
                </c:extLst>
              </c15:ser>
            </c15:filteredBarSeries>
          </c:ext>
        </c:extLst>
      </c:barChart>
      <c:catAx>
        <c:axId val="11184288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cap="none" spc="0" normalizeH="0" baseline="0">
                <a:solidFill>
                  <a:sysClr val="windowText" lastClr="000000"/>
                </a:solidFill>
                <a:latin typeface="+mn-lt"/>
                <a:ea typeface="+mn-ea"/>
                <a:cs typeface="+mn-cs"/>
              </a:defRPr>
            </a:pPr>
            <a:endParaRPr lang="en-US"/>
          </a:p>
        </c:txPr>
        <c:crossAx val="1118431728"/>
        <c:crosses val="autoZero"/>
        <c:auto val="1"/>
        <c:lblAlgn val="ctr"/>
        <c:lblOffset val="100"/>
        <c:noMultiLvlLbl val="0"/>
      </c:catAx>
      <c:valAx>
        <c:axId val="1118431728"/>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118428848"/>
        <c:crosses val="autoZero"/>
        <c:crossBetween val="between"/>
      </c:valAx>
      <c:spPr>
        <a:noFill/>
        <a:ln>
          <a:solidFill>
            <a:sysClr val="windowText" lastClr="000000"/>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c:spPr>
  <c:txPr>
    <a:bodyPr/>
    <a:lstStyle/>
    <a:p>
      <a:pPr>
        <a:defRPr b="1">
          <a:solidFill>
            <a:sysClr val="windowText" lastClr="000000"/>
          </a:solidFill>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1"/>
          <c:order val="1"/>
          <c:tx>
            <c:strRef>
              <c:f>'Efficiency Ratio'!$C$15</c:f>
              <c:strCache>
                <c:ptCount val="1"/>
                <c:pt idx="0">
                  <c:v>Value</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numRef>
              <c:f>'Efficiency Ratio'!$B$16:$B$17</c:f>
              <c:numCache>
                <c:formatCode>General</c:formatCode>
                <c:ptCount val="2"/>
                <c:pt idx="0">
                  <c:v>2024</c:v>
                </c:pt>
                <c:pt idx="1">
                  <c:v>2025</c:v>
                </c:pt>
              </c:numCache>
            </c:numRef>
          </c:cat>
          <c:val>
            <c:numRef>
              <c:f>'Efficiency Ratio'!$C$16:$C$17</c:f>
              <c:numCache>
                <c:formatCode>0.00</c:formatCode>
                <c:ptCount val="2"/>
                <c:pt idx="0">
                  <c:v>6.8210614041902602</c:v>
                </c:pt>
                <c:pt idx="1">
                  <c:v>6.6014192151069251</c:v>
                </c:pt>
              </c:numCache>
            </c:numRef>
          </c:val>
          <c:extLst>
            <c:ext xmlns:c16="http://schemas.microsoft.com/office/drawing/2014/chart" uri="{C3380CC4-5D6E-409C-BE32-E72D297353CC}">
              <c16:uniqueId val="{00000001-CDE2-43AE-9F3A-F4E6E13C685E}"/>
            </c:ext>
          </c:extLst>
        </c:ser>
        <c:dLbls>
          <c:showLegendKey val="0"/>
          <c:showVal val="0"/>
          <c:showCatName val="0"/>
          <c:showSerName val="0"/>
          <c:showPercent val="0"/>
          <c:showBubbleSize val="0"/>
        </c:dLbls>
        <c:gapWidth val="75"/>
        <c:overlap val="40"/>
        <c:axId val="1085374240"/>
        <c:axId val="1085374720"/>
        <c:extLst>
          <c:ext xmlns:c15="http://schemas.microsoft.com/office/drawing/2012/chart" uri="{02D57815-91ED-43cb-92C2-25804820EDAC}">
            <c15:filteredBarSeries>
              <c15:ser>
                <c:idx val="0"/>
                <c:order val="0"/>
                <c:tx>
                  <c:strRef>
                    <c:extLst>
                      <c:ext uri="{02D57815-91ED-43cb-92C2-25804820EDAC}">
                        <c15:formulaRef>
                          <c15:sqref>'Efficiency Ratio'!$B$15</c15:sqref>
                        </c15:formulaRef>
                      </c:ext>
                    </c:extLst>
                    <c:strCache>
                      <c:ptCount val="1"/>
                      <c:pt idx="0">
                        <c:v>Year</c:v>
                      </c:pt>
                    </c:strCache>
                  </c:strRef>
                </c:tx>
                <c:spPr>
                  <a:solidFill>
                    <a:schemeClr val="accent1"/>
                  </a:solidFill>
                  <a:ln>
                    <a:noFill/>
                  </a:ln>
                  <a:effectLst/>
                </c:spPr>
                <c:invertIfNegative val="0"/>
                <c:cat>
                  <c:numRef>
                    <c:extLst>
                      <c:ext uri="{02D57815-91ED-43cb-92C2-25804820EDAC}">
                        <c15:formulaRef>
                          <c15:sqref>'Efficiency Ratio'!$B$16:$B$17</c15:sqref>
                        </c15:formulaRef>
                      </c:ext>
                    </c:extLst>
                    <c:numCache>
                      <c:formatCode>General</c:formatCode>
                      <c:ptCount val="2"/>
                      <c:pt idx="0">
                        <c:v>2024</c:v>
                      </c:pt>
                      <c:pt idx="1">
                        <c:v>2025</c:v>
                      </c:pt>
                    </c:numCache>
                  </c:numRef>
                </c:cat>
                <c:val>
                  <c:numRef>
                    <c:extLst>
                      <c:ext uri="{02D57815-91ED-43cb-92C2-25804820EDAC}">
                        <c15:formulaRef>
                          <c15:sqref>'Efficiency Ratio'!$B$16:$B$17</c15:sqref>
                        </c15:formulaRef>
                      </c:ext>
                    </c:extLst>
                    <c:numCache>
                      <c:formatCode>General</c:formatCode>
                      <c:ptCount val="2"/>
                      <c:pt idx="0">
                        <c:v>2024</c:v>
                      </c:pt>
                      <c:pt idx="1">
                        <c:v>2025</c:v>
                      </c:pt>
                    </c:numCache>
                  </c:numRef>
                </c:val>
                <c:extLst>
                  <c:ext xmlns:c16="http://schemas.microsoft.com/office/drawing/2014/chart" uri="{C3380CC4-5D6E-409C-BE32-E72D297353CC}">
                    <c16:uniqueId val="{00000000-CDE2-43AE-9F3A-F4E6E13C685E}"/>
                  </c:ext>
                </c:extLst>
              </c15:ser>
            </c15:filteredBarSeries>
          </c:ext>
        </c:extLst>
      </c:barChart>
      <c:catAx>
        <c:axId val="10853742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cap="none" spc="0" normalizeH="0" baseline="0">
                <a:solidFill>
                  <a:sysClr val="windowText" lastClr="000000"/>
                </a:solidFill>
                <a:latin typeface="+mn-lt"/>
                <a:ea typeface="+mn-ea"/>
                <a:cs typeface="+mn-cs"/>
              </a:defRPr>
            </a:pPr>
            <a:endParaRPr lang="en-US"/>
          </a:p>
        </c:txPr>
        <c:crossAx val="1085374720"/>
        <c:crosses val="autoZero"/>
        <c:auto val="1"/>
        <c:lblAlgn val="ctr"/>
        <c:lblOffset val="100"/>
        <c:noMultiLvlLbl val="0"/>
      </c:catAx>
      <c:valAx>
        <c:axId val="1085374720"/>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085374240"/>
        <c:crosses val="autoZero"/>
        <c:crossBetween val="between"/>
      </c:valAx>
      <c:spPr>
        <a:noFill/>
        <a:ln>
          <a:solidFill>
            <a:sysClr val="windowText" lastClr="000000"/>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ysClr val="windowText" lastClr="000000"/>
      </a:solidFill>
      <a:round/>
    </a:ln>
    <a:effectLst/>
  </c:spPr>
  <c:txPr>
    <a:bodyPr/>
    <a:lstStyle/>
    <a:p>
      <a:pPr>
        <a:defRPr b="1">
          <a:solidFill>
            <a:sysClr val="windowText" lastClr="000000"/>
          </a:solidFill>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'Gearing Ratio'!$C$15</c:f>
              <c:strCache>
                <c:ptCount val="1"/>
                <c:pt idx="0">
                  <c:v>Value</c:v>
                </c:pt>
              </c:strCache>
            </c:strRef>
          </c:tx>
          <c:spPr>
            <a:solidFill>
              <a:srgbClr val="00B0F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numRef>
              <c:f>'Gearing Ratio'!$B$16:$B$17</c:f>
              <c:numCache>
                <c:formatCode>General</c:formatCode>
                <c:ptCount val="2"/>
                <c:pt idx="0">
                  <c:v>2024</c:v>
                </c:pt>
                <c:pt idx="1">
                  <c:v>2025</c:v>
                </c:pt>
              </c:numCache>
            </c:numRef>
          </c:cat>
          <c:val>
            <c:numRef>
              <c:f>'Gearing Ratio'!$C$16:$C$17</c:f>
              <c:numCache>
                <c:formatCode>0.000</c:formatCode>
                <c:ptCount val="2"/>
                <c:pt idx="0">
                  <c:v>3.986917505183476</c:v>
                </c:pt>
                <c:pt idx="1">
                  <c:v>10.0263258168556</c:v>
                </c:pt>
              </c:numCache>
            </c:numRef>
          </c:val>
          <c:extLst>
            <c:ext xmlns:c16="http://schemas.microsoft.com/office/drawing/2014/chart" uri="{C3380CC4-5D6E-409C-BE32-E72D297353CC}">
              <c16:uniqueId val="{00000000-7C27-4A2C-BC36-3380CD83C1E7}"/>
            </c:ext>
          </c:extLst>
        </c:ser>
        <c:dLbls>
          <c:showLegendKey val="0"/>
          <c:showVal val="1"/>
          <c:showCatName val="0"/>
          <c:showSerName val="0"/>
          <c:showPercent val="0"/>
          <c:showBubbleSize val="0"/>
        </c:dLbls>
        <c:gapWidth val="75"/>
        <c:axId val="1907655183"/>
        <c:axId val="1907653743"/>
      </c:barChart>
      <c:catAx>
        <c:axId val="19076551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cap="none" spc="0" normalizeH="0" baseline="0">
                <a:solidFill>
                  <a:schemeClr val="tx1"/>
                </a:solidFill>
                <a:latin typeface="+mn-lt"/>
                <a:ea typeface="+mn-ea"/>
                <a:cs typeface="+mn-cs"/>
              </a:defRPr>
            </a:pPr>
            <a:endParaRPr lang="en-US"/>
          </a:p>
        </c:txPr>
        <c:crossAx val="1907653743"/>
        <c:crosses val="autoZero"/>
        <c:auto val="1"/>
        <c:lblAlgn val="ctr"/>
        <c:lblOffset val="100"/>
        <c:noMultiLvlLbl val="0"/>
      </c:catAx>
      <c:valAx>
        <c:axId val="1907653743"/>
        <c:scaling>
          <c:orientation val="minMax"/>
        </c:scaling>
        <c:delete val="0"/>
        <c:axPos val="b"/>
        <c:numFmt formatCode="0.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907655183"/>
        <c:crosses val="autoZero"/>
        <c:crossBetween val="between"/>
      </c:valAx>
      <c:spPr>
        <a:noFill/>
        <a:ln>
          <a:noFill/>
        </a:ln>
        <a:effectLst/>
      </c:spPr>
    </c:plotArea>
    <c:plotVisOnly val="1"/>
    <c:dispBlanksAs val="gap"/>
    <c:showDLblsOverMax val="0"/>
  </c:chart>
  <c:spPr>
    <a:solidFill>
      <a:srgbClr val="FFFFFF"/>
    </a:solidFill>
    <a:ln w="9525" cap="flat" cmpd="sng" algn="ctr">
      <a:solidFill>
        <a:sysClr val="windowText" lastClr="000000"/>
      </a:solidFill>
      <a:round/>
    </a:ln>
    <a:effectLst/>
  </c:spPr>
  <c:txPr>
    <a:bodyPr/>
    <a:lstStyle/>
    <a:p>
      <a:pPr>
        <a:defRPr b="1">
          <a:solidFill>
            <a:schemeClr val="tx1"/>
          </a:solidFill>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'Market Ratio'!$C$15</c:f>
              <c:strCache>
                <c:ptCount val="1"/>
                <c:pt idx="0">
                  <c:v>Value</c:v>
                </c:pt>
              </c:strCache>
            </c:strRef>
          </c:tx>
          <c:spPr>
            <a:solidFill>
              <a:srgbClr val="00B0F0"/>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numRef>
              <c:f>'Market Ratio'!$B$16:$B$17</c:f>
              <c:numCache>
                <c:formatCode>General</c:formatCode>
                <c:ptCount val="2"/>
                <c:pt idx="0">
                  <c:v>2024</c:v>
                </c:pt>
                <c:pt idx="1">
                  <c:v>2025</c:v>
                </c:pt>
              </c:numCache>
            </c:numRef>
          </c:cat>
          <c:val>
            <c:numRef>
              <c:f>'Market Ratio'!$C$16:$C$17</c:f>
              <c:numCache>
                <c:formatCode>General</c:formatCode>
                <c:ptCount val="2"/>
                <c:pt idx="0">
                  <c:v>27.436426384649742</c:v>
                </c:pt>
                <c:pt idx="1">
                  <c:v>30.854054151765101</c:v>
                </c:pt>
              </c:numCache>
            </c:numRef>
          </c:val>
          <c:extLst>
            <c:ext xmlns:c16="http://schemas.microsoft.com/office/drawing/2014/chart" uri="{C3380CC4-5D6E-409C-BE32-E72D297353CC}">
              <c16:uniqueId val="{00000000-05FE-4A7D-B5C8-C67A0451623D}"/>
            </c:ext>
          </c:extLst>
        </c:ser>
        <c:dLbls>
          <c:showLegendKey val="0"/>
          <c:showVal val="0"/>
          <c:showCatName val="0"/>
          <c:showSerName val="0"/>
          <c:showPercent val="0"/>
          <c:showBubbleSize val="0"/>
        </c:dLbls>
        <c:gapWidth val="75"/>
        <c:overlap val="40"/>
        <c:axId val="1437965071"/>
        <c:axId val="1364671135"/>
      </c:barChart>
      <c:catAx>
        <c:axId val="14379650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cap="none" spc="0" normalizeH="0" baseline="0">
                <a:solidFill>
                  <a:sysClr val="windowText" lastClr="000000"/>
                </a:solidFill>
                <a:latin typeface="+mn-lt"/>
                <a:ea typeface="+mn-ea"/>
                <a:cs typeface="+mn-cs"/>
              </a:defRPr>
            </a:pPr>
            <a:endParaRPr lang="en-US"/>
          </a:p>
        </c:txPr>
        <c:crossAx val="1364671135"/>
        <c:crosses val="autoZero"/>
        <c:auto val="1"/>
        <c:lblAlgn val="ctr"/>
        <c:lblOffset val="100"/>
        <c:noMultiLvlLbl val="0"/>
      </c:catAx>
      <c:valAx>
        <c:axId val="136467113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437965071"/>
        <c:crosses val="autoZero"/>
        <c:crossBetween val="between"/>
      </c:valAx>
      <c:spPr>
        <a:solidFill>
          <a:schemeClr val="bg1"/>
        </a:solidFill>
        <a:ln>
          <a:solidFill>
            <a:sysClr val="windowText" lastClr="000000"/>
          </a:solidFill>
        </a:ln>
        <a:effectLst/>
      </c:spPr>
    </c:plotArea>
    <c:plotVisOnly val="1"/>
    <c:dispBlanksAs val="gap"/>
    <c:showDLblsOverMax val="0"/>
  </c:chart>
  <c:spPr>
    <a:solidFill>
      <a:schemeClr val="bg1"/>
    </a:solidFill>
    <a:ln w="9525" cap="flat" cmpd="sng" algn="ctr">
      <a:solidFill>
        <a:sysClr val="windowText" lastClr="000000"/>
      </a:solidFill>
      <a:round/>
    </a:ln>
    <a:effectLst/>
  </c:spPr>
  <c:txPr>
    <a:bodyPr/>
    <a:lstStyle/>
    <a:p>
      <a:pPr>
        <a:defRPr b="1">
          <a:solidFill>
            <a:sysClr val="windowText" lastClr="000000"/>
          </a:solidFill>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 Type="http://schemas.openxmlformats.org/officeDocument/2006/relationships/hyperlink" Target="#'TABLE OF CONTENTS'!A1"/><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hyperlink" Target="#'Liquidity Ratio'!A1"/><Relationship Id="rId7" Type="http://schemas.openxmlformats.org/officeDocument/2006/relationships/hyperlink" Target="#HOME!A1"/><Relationship Id="rId12" Type="http://schemas.openxmlformats.org/officeDocument/2006/relationships/hyperlink" Target="#'TABLE OF CONTENTS'!A1"/><Relationship Id="rId2" Type="http://schemas.openxmlformats.org/officeDocument/2006/relationships/hyperlink" Target="#'Profitability Ratio'!A1"/><Relationship Id="rId1" Type="http://schemas.openxmlformats.org/officeDocument/2006/relationships/image" Target="../media/image8.png"/><Relationship Id="rId6" Type="http://schemas.openxmlformats.org/officeDocument/2006/relationships/hyperlink" Target="#'Market Ratio'!A1"/><Relationship Id="rId11" Type="http://schemas.openxmlformats.org/officeDocument/2006/relationships/hyperlink" Target="#'Trend (BS)'!A1"/><Relationship Id="rId5" Type="http://schemas.openxmlformats.org/officeDocument/2006/relationships/hyperlink" Target="#'Gearing Ratio'!A1"/><Relationship Id="rId10" Type="http://schemas.openxmlformats.org/officeDocument/2006/relationships/hyperlink" Target="#'Profitability Ratios'!A1"/><Relationship Id="rId4" Type="http://schemas.openxmlformats.org/officeDocument/2006/relationships/hyperlink" Target="#'Efficiency Ratio'!A1"/><Relationship Id="rId9" Type="http://schemas.openxmlformats.org/officeDocument/2006/relationships/image" Target="../media/image4.svg"/></Relationships>
</file>

<file path=xl/drawings/_rels/drawing11.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3.png"/><Relationship Id="rId7" Type="http://schemas.openxmlformats.org/officeDocument/2006/relationships/hyperlink" Target="#'TABLE OF CONTENTS'!A1"/><Relationship Id="rId2" Type="http://schemas.openxmlformats.org/officeDocument/2006/relationships/hyperlink" Target="#HOME!A1"/><Relationship Id="rId1" Type="http://schemas.openxmlformats.org/officeDocument/2006/relationships/chart" Target="../charts/chart5.xml"/><Relationship Id="rId6" Type="http://schemas.openxmlformats.org/officeDocument/2006/relationships/hyperlink" Target="#'Ratio Analysis '!A1"/><Relationship Id="rId5" Type="http://schemas.openxmlformats.org/officeDocument/2006/relationships/hyperlink" Target="#'Liquidity Ratio'!A1"/><Relationship Id="rId4" Type="http://schemas.openxmlformats.org/officeDocument/2006/relationships/image" Target="../media/image4.svg"/></Relationships>
</file>

<file path=xl/drawings/_rels/drawing12.xml.rels><?xml version="1.0" encoding="UTF-8" standalone="yes"?>
<Relationships xmlns="http://schemas.openxmlformats.org/package/2006/relationships"><Relationship Id="rId8" Type="http://schemas.openxmlformats.org/officeDocument/2006/relationships/image" Target="../media/image10.jpeg"/><Relationship Id="rId3" Type="http://schemas.openxmlformats.org/officeDocument/2006/relationships/image" Target="../media/image3.png"/><Relationship Id="rId7" Type="http://schemas.openxmlformats.org/officeDocument/2006/relationships/hyperlink" Target="#'TABLE OF CONTENTS'!A1"/><Relationship Id="rId2" Type="http://schemas.openxmlformats.org/officeDocument/2006/relationships/hyperlink" Target="#HOME!A1"/><Relationship Id="rId1" Type="http://schemas.openxmlformats.org/officeDocument/2006/relationships/chart" Target="../charts/chart6.xml"/><Relationship Id="rId6" Type="http://schemas.openxmlformats.org/officeDocument/2006/relationships/hyperlink" Target="#'Profitability Ratio'!A1"/><Relationship Id="rId5" Type="http://schemas.openxmlformats.org/officeDocument/2006/relationships/hyperlink" Target="#'Efficiency Ratio'!A1"/><Relationship Id="rId4" Type="http://schemas.openxmlformats.org/officeDocument/2006/relationships/image" Target="../media/image4.svg"/></Relationships>
</file>

<file path=xl/drawings/_rels/drawing13.xml.rels><?xml version="1.0" encoding="UTF-8" standalone="yes"?>
<Relationships xmlns="http://schemas.openxmlformats.org/package/2006/relationships"><Relationship Id="rId8" Type="http://schemas.openxmlformats.org/officeDocument/2006/relationships/image" Target="../media/image11.jpeg"/><Relationship Id="rId3" Type="http://schemas.openxmlformats.org/officeDocument/2006/relationships/image" Target="../media/image3.png"/><Relationship Id="rId7" Type="http://schemas.openxmlformats.org/officeDocument/2006/relationships/hyperlink" Target="#'TABLE OF CONTENTS'!A1"/><Relationship Id="rId2" Type="http://schemas.openxmlformats.org/officeDocument/2006/relationships/hyperlink" Target="#HOME!A1"/><Relationship Id="rId1" Type="http://schemas.openxmlformats.org/officeDocument/2006/relationships/chart" Target="../charts/chart7.xml"/><Relationship Id="rId6" Type="http://schemas.openxmlformats.org/officeDocument/2006/relationships/hyperlink" Target="#'Liquidity Ratio'!A1"/><Relationship Id="rId5" Type="http://schemas.openxmlformats.org/officeDocument/2006/relationships/hyperlink" Target="#'Gearing Ratio'!A1"/><Relationship Id="rId4" Type="http://schemas.openxmlformats.org/officeDocument/2006/relationships/image" Target="../media/image4.svg"/></Relationships>
</file>

<file path=xl/drawings/_rels/drawing1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3.png"/><Relationship Id="rId7" Type="http://schemas.openxmlformats.org/officeDocument/2006/relationships/hyperlink" Target="#'TABLE OF CONTENTS'!A1"/><Relationship Id="rId2" Type="http://schemas.openxmlformats.org/officeDocument/2006/relationships/hyperlink" Target="#HOME!A1"/><Relationship Id="rId1" Type="http://schemas.openxmlformats.org/officeDocument/2006/relationships/chart" Target="../charts/chart8.xml"/><Relationship Id="rId6" Type="http://schemas.openxmlformats.org/officeDocument/2006/relationships/hyperlink" Target="#'Efficiency Ratio'!A1"/><Relationship Id="rId5" Type="http://schemas.openxmlformats.org/officeDocument/2006/relationships/hyperlink" Target="#'Market Ratio'!A1"/><Relationship Id="rId4" Type="http://schemas.openxmlformats.org/officeDocument/2006/relationships/image" Target="../media/image4.svg"/></Relationships>
</file>

<file path=xl/drawings/_rels/drawing15.xml.rels><?xml version="1.0" encoding="UTF-8" standalone="yes"?>
<Relationships xmlns="http://schemas.openxmlformats.org/package/2006/relationships"><Relationship Id="rId8" Type="http://schemas.openxmlformats.org/officeDocument/2006/relationships/image" Target="../media/image13.jpeg"/><Relationship Id="rId3" Type="http://schemas.openxmlformats.org/officeDocument/2006/relationships/image" Target="../media/image3.png"/><Relationship Id="rId7" Type="http://schemas.openxmlformats.org/officeDocument/2006/relationships/hyperlink" Target="#'TABLE OF CONTENTS'!A1"/><Relationship Id="rId2" Type="http://schemas.openxmlformats.org/officeDocument/2006/relationships/hyperlink" Target="#HOME!A1"/><Relationship Id="rId1" Type="http://schemas.openxmlformats.org/officeDocument/2006/relationships/chart" Target="../charts/chart9.xml"/><Relationship Id="rId6" Type="http://schemas.openxmlformats.org/officeDocument/2006/relationships/hyperlink" Target="#'Gearing Ratio'!A1"/><Relationship Id="rId5" Type="http://schemas.openxmlformats.org/officeDocument/2006/relationships/hyperlink" Target="#' DuPont Analysis'!A1"/><Relationship Id="rId4" Type="http://schemas.openxmlformats.org/officeDocument/2006/relationships/image" Target="../media/image4.svg"/></Relationships>
</file>

<file path=xl/drawings/_rels/drawing16.xml.rels><?xml version="1.0" encoding="UTF-8" standalone="yes"?>
<Relationships xmlns="http://schemas.openxmlformats.org/package/2006/relationships"><Relationship Id="rId8" Type="http://schemas.openxmlformats.org/officeDocument/2006/relationships/hyperlink" Target="#'TABLE OF CONTENTS'!A1"/><Relationship Id="rId3" Type="http://schemas.openxmlformats.org/officeDocument/2006/relationships/hyperlink" Target="#HOME!A1"/><Relationship Id="rId7" Type="http://schemas.openxmlformats.org/officeDocument/2006/relationships/hyperlink" Target="#'Market Ratio'!A1"/><Relationship Id="rId2" Type="http://schemas.openxmlformats.org/officeDocument/2006/relationships/chart" Target="../charts/chart11.xml"/><Relationship Id="rId1" Type="http://schemas.openxmlformats.org/officeDocument/2006/relationships/chart" Target="../charts/chart10.xml"/><Relationship Id="rId6" Type="http://schemas.openxmlformats.org/officeDocument/2006/relationships/hyperlink" Target="#'Capital Structure &amp; Risk Analys'!A1"/><Relationship Id="rId5" Type="http://schemas.openxmlformats.org/officeDocument/2006/relationships/image" Target="../media/image4.svg"/><Relationship Id="rId4" Type="http://schemas.openxmlformats.org/officeDocument/2006/relationships/image" Target="../media/image3.png"/></Relationships>
</file>

<file path=xl/drawings/_rels/drawing17.xml.rels><?xml version="1.0" encoding="UTF-8" standalone="yes"?>
<Relationships xmlns="http://schemas.openxmlformats.org/package/2006/relationships"><Relationship Id="rId8" Type="http://schemas.openxmlformats.org/officeDocument/2006/relationships/chart" Target="../charts/chart13.xml"/><Relationship Id="rId3" Type="http://schemas.openxmlformats.org/officeDocument/2006/relationships/image" Target="../media/image4.svg"/><Relationship Id="rId7" Type="http://schemas.openxmlformats.org/officeDocument/2006/relationships/chart" Target="../charts/chart12.xml"/><Relationship Id="rId2" Type="http://schemas.openxmlformats.org/officeDocument/2006/relationships/image" Target="../media/image3.png"/><Relationship Id="rId1" Type="http://schemas.openxmlformats.org/officeDocument/2006/relationships/hyperlink" Target="#HOME!A1"/><Relationship Id="rId6" Type="http://schemas.openxmlformats.org/officeDocument/2006/relationships/hyperlink" Target="#'TABLE OF CONTENTS'!A1"/><Relationship Id="rId5" Type="http://schemas.openxmlformats.org/officeDocument/2006/relationships/hyperlink" Target="#' DuPont Analysis'!A1"/><Relationship Id="rId4" Type="http://schemas.openxmlformats.org/officeDocument/2006/relationships/hyperlink" Target="#'Financial Ratio Summary Dashboa'!A1"/><Relationship Id="rId9" Type="http://schemas.openxmlformats.org/officeDocument/2006/relationships/chart" Target="../charts/chart14.xml"/></Relationships>
</file>

<file path=xl/drawings/_rels/drawing18.xml.rels><?xml version="1.0" encoding="UTF-8" standalone="yes"?>
<Relationships xmlns="http://schemas.openxmlformats.org/package/2006/relationships"><Relationship Id="rId8" Type="http://schemas.openxmlformats.org/officeDocument/2006/relationships/chart" Target="../charts/chart17.xml"/><Relationship Id="rId3" Type="http://schemas.openxmlformats.org/officeDocument/2006/relationships/image" Target="../media/image4.svg"/><Relationship Id="rId7" Type="http://schemas.openxmlformats.org/officeDocument/2006/relationships/chart" Target="../charts/chart16.xml"/><Relationship Id="rId2" Type="http://schemas.openxmlformats.org/officeDocument/2006/relationships/image" Target="../media/image3.png"/><Relationship Id="rId1" Type="http://schemas.openxmlformats.org/officeDocument/2006/relationships/hyperlink" Target="#HOME!A1"/><Relationship Id="rId6" Type="http://schemas.openxmlformats.org/officeDocument/2006/relationships/chart" Target="../charts/chart15.xml"/><Relationship Id="rId11" Type="http://schemas.openxmlformats.org/officeDocument/2006/relationships/image" Target="../media/image14.jpeg"/><Relationship Id="rId5" Type="http://schemas.openxmlformats.org/officeDocument/2006/relationships/hyperlink" Target="#'Capital Structure &amp; Risk Analys'!A1"/><Relationship Id="rId10" Type="http://schemas.openxmlformats.org/officeDocument/2006/relationships/chart" Target="../charts/chart19.xml"/><Relationship Id="rId4" Type="http://schemas.openxmlformats.org/officeDocument/2006/relationships/hyperlink" Target="#'TABLE OF CONTENTS'!A1"/><Relationship Id="rId9" Type="http://schemas.openxmlformats.org/officeDocument/2006/relationships/chart" Target="../charts/chart18.xml"/></Relationships>
</file>

<file path=xl/drawings/_rels/drawing2.xml.rels><?xml version="1.0" encoding="UTF-8" standalone="yes"?>
<Relationships xmlns="http://schemas.openxmlformats.org/package/2006/relationships"><Relationship Id="rId8" Type="http://schemas.openxmlformats.org/officeDocument/2006/relationships/hyperlink" Target="#'Common Size (BS)'!A1"/><Relationship Id="rId13" Type="http://schemas.openxmlformats.org/officeDocument/2006/relationships/hyperlink" Target="#'Efficiency Ratio'!A1"/><Relationship Id="rId18" Type="http://schemas.openxmlformats.org/officeDocument/2006/relationships/hyperlink" Target="#'Financial Ratio Summary Dashboa'!A1"/><Relationship Id="rId3" Type="http://schemas.openxmlformats.org/officeDocument/2006/relationships/image" Target="../media/image3.png"/><Relationship Id="rId7" Type="http://schemas.openxmlformats.org/officeDocument/2006/relationships/hyperlink" Target="#'Common Size (IS)'!A1"/><Relationship Id="rId12" Type="http://schemas.openxmlformats.org/officeDocument/2006/relationships/hyperlink" Target="#'Liquidity Ratio'!A1"/><Relationship Id="rId17" Type="http://schemas.openxmlformats.org/officeDocument/2006/relationships/hyperlink" Target="#'Capital Structure &amp; Risk Analys'!A1"/><Relationship Id="rId2" Type="http://schemas.openxmlformats.org/officeDocument/2006/relationships/hyperlink" Target="#HOME!A1"/><Relationship Id="rId16" Type="http://schemas.openxmlformats.org/officeDocument/2006/relationships/hyperlink" Target="#' DuPont Analysis'!A1"/><Relationship Id="rId20" Type="http://schemas.openxmlformats.org/officeDocument/2006/relationships/hyperlink" Target="#'Trend (BS)'!A1"/><Relationship Id="rId1" Type="http://schemas.openxmlformats.org/officeDocument/2006/relationships/image" Target="../media/image2.png"/><Relationship Id="rId6" Type="http://schemas.openxmlformats.org/officeDocument/2006/relationships/hyperlink" Target="#'Common Size Analysis'!A1"/><Relationship Id="rId11" Type="http://schemas.openxmlformats.org/officeDocument/2006/relationships/hyperlink" Target="#'Profitability Ratio'!A1"/><Relationship Id="rId5" Type="http://schemas.openxmlformats.org/officeDocument/2006/relationships/hyperlink" Target="#'Company Overview '!A1"/><Relationship Id="rId15" Type="http://schemas.openxmlformats.org/officeDocument/2006/relationships/hyperlink" Target="#'Market Ratio'!A1"/><Relationship Id="rId10" Type="http://schemas.openxmlformats.org/officeDocument/2006/relationships/hyperlink" Target="#'Ratio Analysis '!A1"/><Relationship Id="rId19" Type="http://schemas.openxmlformats.org/officeDocument/2006/relationships/hyperlink" Target="#'Trend (IS)'!A1"/><Relationship Id="rId4" Type="http://schemas.openxmlformats.org/officeDocument/2006/relationships/image" Target="../media/image4.svg"/><Relationship Id="rId9" Type="http://schemas.openxmlformats.org/officeDocument/2006/relationships/hyperlink" Target="#'Trend Analysis'!A1"/><Relationship Id="rId14" Type="http://schemas.openxmlformats.org/officeDocument/2006/relationships/hyperlink" Target="#'Gearing Ratio'!A1"/></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hyperlink" Target="#HOME!A1"/><Relationship Id="rId1" Type="http://schemas.openxmlformats.org/officeDocument/2006/relationships/image" Target="../media/image5.png"/><Relationship Id="rId6" Type="http://schemas.openxmlformats.org/officeDocument/2006/relationships/hyperlink" Target="#'TABLE OF CONTENTS'!A1"/><Relationship Id="rId5" Type="http://schemas.openxmlformats.org/officeDocument/2006/relationships/hyperlink" Target="#'Common Size Analysis'!A1"/><Relationship Id="rId4" Type="http://schemas.openxmlformats.org/officeDocument/2006/relationships/image" Target="../media/image4.svg"/></Relationships>
</file>

<file path=xl/drawings/_rels/drawing4.xml.rels><?xml version="1.0" encoding="UTF-8" standalone="yes"?>
<Relationships xmlns="http://schemas.openxmlformats.org/package/2006/relationships"><Relationship Id="rId8" Type="http://schemas.openxmlformats.org/officeDocument/2006/relationships/hyperlink" Target="#'Common Size (BS)'!A1"/><Relationship Id="rId3" Type="http://schemas.openxmlformats.org/officeDocument/2006/relationships/image" Target="../media/image3.png"/><Relationship Id="rId7" Type="http://schemas.openxmlformats.org/officeDocument/2006/relationships/hyperlink" Target="#'TABLE OF CONTENTS'!A1"/><Relationship Id="rId2" Type="http://schemas.openxmlformats.org/officeDocument/2006/relationships/hyperlink" Target="#HOME!A1"/><Relationship Id="rId1" Type="http://schemas.openxmlformats.org/officeDocument/2006/relationships/image" Target="../media/image6.png"/><Relationship Id="rId6" Type="http://schemas.openxmlformats.org/officeDocument/2006/relationships/hyperlink" Target="#'Company Overview '!A1"/><Relationship Id="rId5" Type="http://schemas.openxmlformats.org/officeDocument/2006/relationships/hyperlink" Target="#'Common Size (IS)'!A1"/><Relationship Id="rId4" Type="http://schemas.openxmlformats.org/officeDocument/2006/relationships/image" Target="../media/image4.svg"/></Relationships>
</file>

<file path=xl/drawings/_rels/drawing5.xml.rels><?xml version="1.0" encoding="UTF-8" standalone="yes"?>
<Relationships xmlns="http://schemas.openxmlformats.org/package/2006/relationships"><Relationship Id="rId3" Type="http://schemas.openxmlformats.org/officeDocument/2006/relationships/image" Target="../media/image4.svg"/><Relationship Id="rId7" Type="http://schemas.openxmlformats.org/officeDocument/2006/relationships/chart" Target="../charts/chart1.xml"/><Relationship Id="rId2" Type="http://schemas.openxmlformats.org/officeDocument/2006/relationships/image" Target="../media/image3.png"/><Relationship Id="rId1" Type="http://schemas.openxmlformats.org/officeDocument/2006/relationships/hyperlink" Target="#HOME!A1"/><Relationship Id="rId6" Type="http://schemas.openxmlformats.org/officeDocument/2006/relationships/hyperlink" Target="#'TABLE OF CONTENTS'!A1"/><Relationship Id="rId5" Type="http://schemas.openxmlformats.org/officeDocument/2006/relationships/hyperlink" Target="#'Common Size Analysis'!A1"/><Relationship Id="rId4" Type="http://schemas.openxmlformats.org/officeDocument/2006/relationships/hyperlink" Target="#'Common Size (BS)'!A1"/></Relationships>
</file>

<file path=xl/drawings/_rels/drawing6.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hyperlink" Target="#'TABLE OF CONTENTS'!A1"/><Relationship Id="rId2" Type="http://schemas.openxmlformats.org/officeDocument/2006/relationships/hyperlink" Target="#HOME!A1"/><Relationship Id="rId1" Type="http://schemas.openxmlformats.org/officeDocument/2006/relationships/chart" Target="../charts/chart2.xml"/><Relationship Id="rId6" Type="http://schemas.openxmlformats.org/officeDocument/2006/relationships/hyperlink" Target="#'Common Size (IS)'!A1"/><Relationship Id="rId5" Type="http://schemas.openxmlformats.org/officeDocument/2006/relationships/hyperlink" Target="#'Trend Analysis'!A1"/><Relationship Id="rId4" Type="http://schemas.openxmlformats.org/officeDocument/2006/relationships/image" Target="../media/image4.svg"/></Relationships>
</file>

<file path=xl/drawings/_rels/drawing7.xml.rels><?xml version="1.0" encoding="UTF-8" standalone="yes"?>
<Relationships xmlns="http://schemas.openxmlformats.org/package/2006/relationships"><Relationship Id="rId8" Type="http://schemas.openxmlformats.org/officeDocument/2006/relationships/hyperlink" Target="#'TABLE OF CONTENTS'!A1"/><Relationship Id="rId3" Type="http://schemas.openxmlformats.org/officeDocument/2006/relationships/hyperlink" Target="#'Trend (BS)'!A1"/><Relationship Id="rId7" Type="http://schemas.openxmlformats.org/officeDocument/2006/relationships/hyperlink" Target="#'Common Size (BS)'!A1"/><Relationship Id="rId2" Type="http://schemas.openxmlformats.org/officeDocument/2006/relationships/hyperlink" Target="#'Trend (IS)'!A1"/><Relationship Id="rId1" Type="http://schemas.openxmlformats.org/officeDocument/2006/relationships/image" Target="../media/image7.png"/><Relationship Id="rId6" Type="http://schemas.openxmlformats.org/officeDocument/2006/relationships/image" Target="../media/image4.svg"/><Relationship Id="rId5" Type="http://schemas.openxmlformats.org/officeDocument/2006/relationships/image" Target="../media/image3.png"/><Relationship Id="rId4" Type="http://schemas.openxmlformats.org/officeDocument/2006/relationships/hyperlink" Target="#HOME!A1"/></Relationships>
</file>

<file path=xl/drawings/_rels/drawing8.xml.rels><?xml version="1.0" encoding="UTF-8" standalone="yes"?>
<Relationships xmlns="http://schemas.openxmlformats.org/package/2006/relationships"><Relationship Id="rId3" Type="http://schemas.openxmlformats.org/officeDocument/2006/relationships/image" Target="../media/image4.svg"/><Relationship Id="rId7" Type="http://schemas.openxmlformats.org/officeDocument/2006/relationships/chart" Target="../charts/chart3.xml"/><Relationship Id="rId2" Type="http://schemas.openxmlformats.org/officeDocument/2006/relationships/image" Target="../media/image3.png"/><Relationship Id="rId1" Type="http://schemas.openxmlformats.org/officeDocument/2006/relationships/hyperlink" Target="#HOME!A1"/><Relationship Id="rId6" Type="http://schemas.openxmlformats.org/officeDocument/2006/relationships/hyperlink" Target="#'TABLE OF CONTENTS'!A1"/><Relationship Id="rId5" Type="http://schemas.openxmlformats.org/officeDocument/2006/relationships/hyperlink" Target="#'Trend Analysis'!A1"/><Relationship Id="rId4" Type="http://schemas.openxmlformats.org/officeDocument/2006/relationships/hyperlink" Target="#'Trend (BS)'!A1"/></Relationships>
</file>

<file path=xl/drawings/_rels/drawing9.xml.rels><?xml version="1.0" encoding="UTF-8" standalone="yes"?>
<Relationships xmlns="http://schemas.openxmlformats.org/package/2006/relationships"><Relationship Id="rId3" Type="http://schemas.openxmlformats.org/officeDocument/2006/relationships/image" Target="../media/image4.svg"/><Relationship Id="rId7" Type="http://schemas.openxmlformats.org/officeDocument/2006/relationships/chart" Target="../charts/chart4.xml"/><Relationship Id="rId2" Type="http://schemas.openxmlformats.org/officeDocument/2006/relationships/image" Target="../media/image3.png"/><Relationship Id="rId1" Type="http://schemas.openxmlformats.org/officeDocument/2006/relationships/hyperlink" Target="#HOME!A1"/><Relationship Id="rId6" Type="http://schemas.openxmlformats.org/officeDocument/2006/relationships/hyperlink" Target="#'TABLE OF CONTENTS'!A1"/><Relationship Id="rId5" Type="http://schemas.openxmlformats.org/officeDocument/2006/relationships/hyperlink" Target="#'Trend (IS)'!A1"/><Relationship Id="rId4" Type="http://schemas.openxmlformats.org/officeDocument/2006/relationships/hyperlink" Target="#'Ratio Analysis '!A1"/></Relationships>
</file>

<file path=xl/drawings/drawing1.xml><?xml version="1.0" encoding="utf-8"?>
<xdr:wsDr xmlns:xdr="http://schemas.openxmlformats.org/drawingml/2006/spreadsheetDrawing" xmlns:a="http://schemas.openxmlformats.org/drawingml/2006/main">
  <xdr:twoCellAnchor editAs="oneCell">
    <xdr:from>
      <xdr:col>0</xdr:col>
      <xdr:colOff>23416</xdr:colOff>
      <xdr:row>0</xdr:row>
      <xdr:rowOff>33393</xdr:rowOff>
    </xdr:from>
    <xdr:to>
      <xdr:col>22</xdr:col>
      <xdr:colOff>247294</xdr:colOff>
      <xdr:row>42</xdr:row>
      <xdr:rowOff>35499</xdr:rowOff>
    </xdr:to>
    <xdr:pic>
      <xdr:nvPicPr>
        <xdr:cNvPr id="192" name="Picture 7">
          <a:extLst>
            <a:ext uri="{FF2B5EF4-FFF2-40B4-BE49-F238E27FC236}">
              <a16:creationId xmlns:a16="http://schemas.microsoft.com/office/drawing/2014/main" id="{9E91DD43-15BB-0836-3ED2-7016E0AC8B7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23416" y="33393"/>
          <a:ext cx="13635078" cy="7669731"/>
        </a:xfrm>
        <a:prstGeom prst="rect">
          <a:avLst/>
        </a:prstGeom>
      </xdr:spPr>
    </xdr:pic>
    <xdr:clientData/>
  </xdr:twoCellAnchor>
  <xdr:twoCellAnchor>
    <xdr:from>
      <xdr:col>3</xdr:col>
      <xdr:colOff>281246</xdr:colOff>
      <xdr:row>32</xdr:row>
      <xdr:rowOff>129025</xdr:rowOff>
    </xdr:from>
    <xdr:to>
      <xdr:col>8</xdr:col>
      <xdr:colOff>66856</xdr:colOff>
      <xdr:row>34</xdr:row>
      <xdr:rowOff>156566</xdr:rowOff>
    </xdr:to>
    <xdr:sp macro="" textlink="">
      <xdr:nvSpPr>
        <xdr:cNvPr id="9" name="Rectangle: Rounded Corners 8">
          <a:hlinkClick xmlns:r="http://schemas.openxmlformats.org/officeDocument/2006/relationships" r:id="rId2"/>
          <a:extLst>
            <a:ext uri="{FF2B5EF4-FFF2-40B4-BE49-F238E27FC236}">
              <a16:creationId xmlns:a16="http://schemas.microsoft.com/office/drawing/2014/main" id="{203EF6FA-50C4-2A32-AAFE-65EAED8B567B}"/>
            </a:ext>
          </a:extLst>
        </xdr:cNvPr>
        <xdr:cNvSpPr/>
      </xdr:nvSpPr>
      <xdr:spPr>
        <a:xfrm>
          <a:off x="2104909" y="5993856"/>
          <a:ext cx="2825048" cy="387137"/>
        </a:xfrm>
        <a:prstGeom prst="roundRect">
          <a:avLst/>
        </a:prstGeom>
        <a:solidFill>
          <a:schemeClr val="bg1">
            <a:lumMod val="85000"/>
          </a:schemeClr>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ysClr val="windowText" lastClr="000000"/>
              </a:solidFill>
            </a:rPr>
            <a:t>TABLE OF CONTENTS</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1</xdr:colOff>
      <xdr:row>0</xdr:row>
      <xdr:rowOff>118208</xdr:rowOff>
    </xdr:from>
    <xdr:to>
      <xdr:col>21</xdr:col>
      <xdr:colOff>542646</xdr:colOff>
      <xdr:row>40</xdr:row>
      <xdr:rowOff>153570</xdr:rowOff>
    </xdr:to>
    <xdr:pic>
      <xdr:nvPicPr>
        <xdr:cNvPr id="4" name="Picture 4">
          <a:extLst>
            <a:ext uri="{FF2B5EF4-FFF2-40B4-BE49-F238E27FC236}">
              <a16:creationId xmlns:a16="http://schemas.microsoft.com/office/drawing/2014/main" id="{AD98C7E1-AD93-7C90-9E63-12D19D39012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1" y="118208"/>
          <a:ext cx="13262183" cy="7459977"/>
        </a:xfrm>
        <a:prstGeom prst="rect">
          <a:avLst/>
        </a:prstGeom>
      </xdr:spPr>
    </xdr:pic>
    <xdr:clientData/>
  </xdr:twoCellAnchor>
  <xdr:twoCellAnchor>
    <xdr:from>
      <xdr:col>3</xdr:col>
      <xdr:colOff>402897</xdr:colOff>
      <xdr:row>32</xdr:row>
      <xdr:rowOff>58126</xdr:rowOff>
    </xdr:from>
    <xdr:to>
      <xdr:col>8</xdr:col>
      <xdr:colOff>271646</xdr:colOff>
      <xdr:row>34</xdr:row>
      <xdr:rowOff>166539</xdr:rowOff>
    </xdr:to>
    <xdr:sp macro="" textlink="">
      <xdr:nvSpPr>
        <xdr:cNvPr id="8" name="Rectangle: Rounded Corners 5">
          <a:hlinkClick xmlns:r="http://schemas.openxmlformats.org/officeDocument/2006/relationships" r:id="rId2"/>
          <a:extLst>
            <a:ext uri="{FF2B5EF4-FFF2-40B4-BE49-F238E27FC236}">
              <a16:creationId xmlns:a16="http://schemas.microsoft.com/office/drawing/2014/main" id="{D1DF4800-57B3-47BC-97B2-687AC224D92B}"/>
            </a:ext>
          </a:extLst>
        </xdr:cNvPr>
        <xdr:cNvSpPr/>
      </xdr:nvSpPr>
      <xdr:spPr>
        <a:xfrm>
          <a:off x="2242207" y="5943919"/>
          <a:ext cx="2934267" cy="476275"/>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ysClr val="windowText" lastClr="000000"/>
              </a:solidFill>
            </a:rPr>
            <a:t>Profitability Ratio</a:t>
          </a:r>
        </a:p>
      </xdr:txBody>
    </xdr:sp>
    <xdr:clientData/>
  </xdr:twoCellAnchor>
  <xdr:twoCellAnchor>
    <xdr:from>
      <xdr:col>8</xdr:col>
      <xdr:colOff>552731</xdr:colOff>
      <xdr:row>32</xdr:row>
      <xdr:rowOff>70068</xdr:rowOff>
    </xdr:from>
    <xdr:to>
      <xdr:col>13</xdr:col>
      <xdr:colOff>421481</xdr:colOff>
      <xdr:row>34</xdr:row>
      <xdr:rowOff>178481</xdr:rowOff>
    </xdr:to>
    <xdr:sp macro="" textlink="">
      <xdr:nvSpPr>
        <xdr:cNvPr id="9" name="Rectangle: Rounded Corners 6">
          <a:hlinkClick xmlns:r="http://schemas.openxmlformats.org/officeDocument/2006/relationships" r:id="rId3"/>
          <a:extLst>
            <a:ext uri="{FF2B5EF4-FFF2-40B4-BE49-F238E27FC236}">
              <a16:creationId xmlns:a16="http://schemas.microsoft.com/office/drawing/2014/main" id="{7071A9D5-BE25-4BEF-9401-4D2E14D6AB4D}"/>
            </a:ext>
          </a:extLst>
        </xdr:cNvPr>
        <xdr:cNvSpPr/>
      </xdr:nvSpPr>
      <xdr:spPr>
        <a:xfrm>
          <a:off x="5457559" y="5955861"/>
          <a:ext cx="2934267" cy="476275"/>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ysClr val="windowText" lastClr="000000"/>
              </a:solidFill>
            </a:rPr>
            <a:t>Liquidity Ratio</a:t>
          </a:r>
        </a:p>
      </xdr:txBody>
    </xdr:sp>
    <xdr:clientData/>
  </xdr:twoCellAnchor>
  <xdr:twoCellAnchor>
    <xdr:from>
      <xdr:col>14</xdr:col>
      <xdr:colOff>70603</xdr:colOff>
      <xdr:row>32</xdr:row>
      <xdr:rowOff>63574</xdr:rowOff>
    </xdr:from>
    <xdr:to>
      <xdr:col>18</xdr:col>
      <xdr:colOff>552456</xdr:colOff>
      <xdr:row>34</xdr:row>
      <xdr:rowOff>171987</xdr:rowOff>
    </xdr:to>
    <xdr:sp macro="" textlink="">
      <xdr:nvSpPr>
        <xdr:cNvPr id="10" name="Rectangle: Rounded Corners 7">
          <a:hlinkClick xmlns:r="http://schemas.openxmlformats.org/officeDocument/2006/relationships" r:id="rId4"/>
          <a:extLst>
            <a:ext uri="{FF2B5EF4-FFF2-40B4-BE49-F238E27FC236}">
              <a16:creationId xmlns:a16="http://schemas.microsoft.com/office/drawing/2014/main" id="{EB82BE86-BB08-4FFB-AE12-2656BEDEFCC4}"/>
            </a:ext>
          </a:extLst>
        </xdr:cNvPr>
        <xdr:cNvSpPr/>
      </xdr:nvSpPr>
      <xdr:spPr>
        <a:xfrm>
          <a:off x="8654051" y="5949367"/>
          <a:ext cx="2934267" cy="476275"/>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ysClr val="windowText" lastClr="000000"/>
              </a:solidFill>
            </a:rPr>
            <a:t>Efficiency Ratio</a:t>
          </a:r>
        </a:p>
      </xdr:txBody>
    </xdr:sp>
    <xdr:clientData/>
  </xdr:twoCellAnchor>
  <xdr:twoCellAnchor>
    <xdr:from>
      <xdr:col>6</xdr:col>
      <xdr:colOff>131250</xdr:colOff>
      <xdr:row>36</xdr:row>
      <xdr:rowOff>75517</xdr:rowOff>
    </xdr:from>
    <xdr:to>
      <xdr:col>11</xdr:col>
      <xdr:colOff>0</xdr:colOff>
      <xdr:row>38</xdr:row>
      <xdr:rowOff>183930</xdr:rowOff>
    </xdr:to>
    <xdr:sp macro="" textlink="">
      <xdr:nvSpPr>
        <xdr:cNvPr id="20" name="Rectangle: Rounded Corners 8">
          <a:hlinkClick xmlns:r="http://schemas.openxmlformats.org/officeDocument/2006/relationships" r:id="rId5"/>
          <a:extLst>
            <a:ext uri="{FF2B5EF4-FFF2-40B4-BE49-F238E27FC236}">
              <a16:creationId xmlns:a16="http://schemas.microsoft.com/office/drawing/2014/main" id="{44CD6C13-74C2-4C6E-86E2-0B5851D9FB11}"/>
            </a:ext>
          </a:extLst>
        </xdr:cNvPr>
        <xdr:cNvSpPr/>
      </xdr:nvSpPr>
      <xdr:spPr>
        <a:xfrm>
          <a:off x="3809871" y="6697034"/>
          <a:ext cx="2934267" cy="476275"/>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ysClr val="windowText" lastClr="000000"/>
              </a:solidFill>
            </a:rPr>
            <a:t>Gearing Ratio</a:t>
          </a:r>
        </a:p>
      </xdr:txBody>
    </xdr:sp>
    <xdr:clientData/>
  </xdr:twoCellAnchor>
  <xdr:twoCellAnchor>
    <xdr:from>
      <xdr:col>11</xdr:col>
      <xdr:colOff>377153</xdr:colOff>
      <xdr:row>36</xdr:row>
      <xdr:rowOff>69555</xdr:rowOff>
    </xdr:from>
    <xdr:to>
      <xdr:col>16</xdr:col>
      <xdr:colOff>245903</xdr:colOff>
      <xdr:row>38</xdr:row>
      <xdr:rowOff>177968</xdr:rowOff>
    </xdr:to>
    <xdr:sp macro="" textlink="">
      <xdr:nvSpPr>
        <xdr:cNvPr id="21" name="Rectangle: Rounded Corners 9">
          <a:hlinkClick xmlns:r="http://schemas.openxmlformats.org/officeDocument/2006/relationships" r:id="rId6"/>
          <a:extLst>
            <a:ext uri="{FF2B5EF4-FFF2-40B4-BE49-F238E27FC236}">
              <a16:creationId xmlns:a16="http://schemas.microsoft.com/office/drawing/2014/main" id="{A5630653-C73B-413C-AE6B-D6F56A72631A}"/>
            </a:ext>
          </a:extLst>
        </xdr:cNvPr>
        <xdr:cNvSpPr/>
      </xdr:nvSpPr>
      <xdr:spPr>
        <a:xfrm>
          <a:off x="7121291" y="6691072"/>
          <a:ext cx="2934267" cy="476275"/>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400" b="1">
              <a:solidFill>
                <a:sysClr val="windowText" lastClr="000000"/>
              </a:solidFill>
            </a:rPr>
            <a:t>Market Ratio </a:t>
          </a:r>
        </a:p>
      </xdr:txBody>
    </xdr:sp>
    <xdr:clientData/>
  </xdr:twoCellAnchor>
  <xdr:twoCellAnchor editAs="oneCell">
    <xdr:from>
      <xdr:col>0</xdr:col>
      <xdr:colOff>140139</xdr:colOff>
      <xdr:row>34</xdr:row>
      <xdr:rowOff>136688</xdr:rowOff>
    </xdr:from>
    <xdr:to>
      <xdr:col>1</xdr:col>
      <xdr:colOff>49030</xdr:colOff>
      <xdr:row>37</xdr:row>
      <xdr:rowOff>111747</xdr:rowOff>
    </xdr:to>
    <xdr:pic>
      <xdr:nvPicPr>
        <xdr:cNvPr id="11" name="Graphic 10" descr="Work from home Wi-Fi with solid fill">
          <a:hlinkClick xmlns:r="http://schemas.openxmlformats.org/officeDocument/2006/relationships" r:id="rId7"/>
          <a:extLst>
            <a:ext uri="{FF2B5EF4-FFF2-40B4-BE49-F238E27FC236}">
              <a16:creationId xmlns:a16="http://schemas.microsoft.com/office/drawing/2014/main" id="{2AA12A81-5B27-4902-AA4B-50ED4AFE51D6}"/>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40139" y="6390343"/>
          <a:ext cx="521994" cy="526852"/>
        </a:xfrm>
        <a:prstGeom prst="rect">
          <a:avLst/>
        </a:prstGeom>
      </xdr:spPr>
    </xdr:pic>
    <xdr:clientData/>
  </xdr:twoCellAnchor>
  <xdr:twoCellAnchor>
    <xdr:from>
      <xdr:col>0</xdr:col>
      <xdr:colOff>214477</xdr:colOff>
      <xdr:row>37</xdr:row>
      <xdr:rowOff>145201</xdr:rowOff>
    </xdr:from>
    <xdr:to>
      <xdr:col>1</xdr:col>
      <xdr:colOff>63897</xdr:colOff>
      <xdr:row>40</xdr:row>
      <xdr:rowOff>34321</xdr:rowOff>
    </xdr:to>
    <xdr:sp macro="" textlink="">
      <xdr:nvSpPr>
        <xdr:cNvPr id="12" name="Arrow: Right 11">
          <a:hlinkClick xmlns:r="http://schemas.openxmlformats.org/officeDocument/2006/relationships" r:id="rId10"/>
          <a:extLst>
            <a:ext uri="{FF2B5EF4-FFF2-40B4-BE49-F238E27FC236}">
              <a16:creationId xmlns:a16="http://schemas.microsoft.com/office/drawing/2014/main" id="{326E465F-1A41-4E1B-8A85-5EEE1787EC9D}"/>
            </a:ext>
          </a:extLst>
        </xdr:cNvPr>
        <xdr:cNvSpPr/>
      </xdr:nvSpPr>
      <xdr:spPr>
        <a:xfrm>
          <a:off x="214477" y="6950649"/>
          <a:ext cx="462523" cy="440913"/>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195892</xdr:colOff>
      <xdr:row>32</xdr:row>
      <xdr:rowOff>0</xdr:rowOff>
    </xdr:from>
    <xdr:to>
      <xdr:col>1</xdr:col>
      <xdr:colOff>10816</xdr:colOff>
      <xdr:row>34</xdr:row>
      <xdr:rowOff>73051</xdr:rowOff>
    </xdr:to>
    <xdr:sp macro="" textlink="">
      <xdr:nvSpPr>
        <xdr:cNvPr id="13" name="Arrow: Left 12">
          <a:hlinkClick xmlns:r="http://schemas.openxmlformats.org/officeDocument/2006/relationships" r:id="rId11"/>
          <a:extLst>
            <a:ext uri="{FF2B5EF4-FFF2-40B4-BE49-F238E27FC236}">
              <a16:creationId xmlns:a16="http://schemas.microsoft.com/office/drawing/2014/main" id="{99EA4444-B2B5-4B5C-8946-A086FDAA7682}"/>
            </a:ext>
          </a:extLst>
        </xdr:cNvPr>
        <xdr:cNvSpPr/>
      </xdr:nvSpPr>
      <xdr:spPr>
        <a:xfrm>
          <a:off x="195892" y="5885793"/>
          <a:ext cx="428027" cy="440913"/>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152642</xdr:colOff>
      <xdr:row>37</xdr:row>
      <xdr:rowOff>126194</xdr:rowOff>
    </xdr:from>
    <xdr:to>
      <xdr:col>21</xdr:col>
      <xdr:colOff>257194</xdr:colOff>
      <xdr:row>39</xdr:row>
      <xdr:rowOff>147357</xdr:rowOff>
    </xdr:to>
    <xdr:sp macro="" textlink="">
      <xdr:nvSpPr>
        <xdr:cNvPr id="14" name="Rectangle: Rounded Corners 13">
          <a:hlinkClick xmlns:r="http://schemas.openxmlformats.org/officeDocument/2006/relationships" r:id="rId12"/>
          <a:extLst>
            <a:ext uri="{FF2B5EF4-FFF2-40B4-BE49-F238E27FC236}">
              <a16:creationId xmlns:a16="http://schemas.microsoft.com/office/drawing/2014/main" id="{7FC226B4-BB03-4F71-B188-9765FF434EDA}"/>
            </a:ext>
          </a:extLst>
        </xdr:cNvPr>
        <xdr:cNvSpPr/>
      </xdr:nvSpPr>
      <xdr:spPr>
        <a:xfrm>
          <a:off x="11188504" y="6931642"/>
          <a:ext cx="1943862" cy="3890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4</xdr:col>
      <xdr:colOff>18205</xdr:colOff>
      <xdr:row>8</xdr:row>
      <xdr:rowOff>146</xdr:rowOff>
    </xdr:from>
    <xdr:to>
      <xdr:col>10</xdr:col>
      <xdr:colOff>0</xdr:colOff>
      <xdr:row>18</xdr:row>
      <xdr:rowOff>7776</xdr:rowOff>
    </xdr:to>
    <xdr:graphicFrame macro="">
      <xdr:nvGraphicFramePr>
        <xdr:cNvPr id="65" name="Chart 2">
          <a:extLst>
            <a:ext uri="{FF2B5EF4-FFF2-40B4-BE49-F238E27FC236}">
              <a16:creationId xmlns:a16="http://schemas.microsoft.com/office/drawing/2014/main" id="{BC6CD58D-553D-4DDA-F9B3-B45ADB156E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10</xdr:col>
      <xdr:colOff>398624</xdr:colOff>
      <xdr:row>5</xdr:row>
      <xdr:rowOff>85725</xdr:rowOff>
    </xdr:from>
    <xdr:ext cx="2510674" cy="2431550"/>
    <xdr:sp macro="" textlink="">
      <xdr:nvSpPr>
        <xdr:cNvPr id="2" name="TextBox 1">
          <a:extLst>
            <a:ext uri="{FF2B5EF4-FFF2-40B4-BE49-F238E27FC236}">
              <a16:creationId xmlns:a16="http://schemas.microsoft.com/office/drawing/2014/main" id="{912FDDA6-F332-1C93-CBC1-235E30BDF969}"/>
            </a:ext>
            <a:ext uri="{147F2762-F138-4A5C-976F-8EAC2B608ADB}">
              <a16:predDERef xmlns:a16="http://schemas.microsoft.com/office/drawing/2014/main" pred="{BC6CD58D-553D-4DDA-F9B3-B45ADB156E26}"/>
            </a:ext>
          </a:extLst>
        </xdr:cNvPr>
        <xdr:cNvSpPr txBox="1"/>
      </xdr:nvSpPr>
      <xdr:spPr>
        <a:xfrm>
          <a:off x="11752424" y="1019175"/>
          <a:ext cx="2510674" cy="2431550"/>
        </a:xfrm>
        <a:prstGeom prst="rect">
          <a:avLst/>
        </a:prstGeom>
        <a:solidFill>
          <a:schemeClr val="tx2">
            <a:lumMod val="10000"/>
            <a:lumOff val="90000"/>
          </a:schemeClr>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en-US" sz="1600" b="1">
              <a:solidFill>
                <a:schemeClr val="tx1"/>
              </a:solidFill>
              <a:latin typeface="+mn-lt"/>
              <a:ea typeface="+mn-lt"/>
              <a:cs typeface="+mn-lt"/>
            </a:rPr>
            <a:t>Profitability ratios </a:t>
          </a:r>
          <a:r>
            <a:rPr lang="en-US" sz="1600">
              <a:solidFill>
                <a:schemeClr val="tx1"/>
              </a:solidFill>
              <a:latin typeface="+mn-lt"/>
              <a:ea typeface="+mn-lt"/>
              <a:cs typeface="+mn-lt"/>
            </a:rPr>
            <a:t>-Show how efficiently a company generates profit from its revenue, assets, or equity. They help assess overall performance, operational efficiency, and returns for investors or shareholders</a:t>
          </a:r>
          <a:r>
            <a:rPr lang="en-US" sz="1800">
              <a:solidFill>
                <a:schemeClr val="tx1"/>
              </a:solidFill>
              <a:latin typeface="+mn-lt"/>
              <a:ea typeface="+mn-lt"/>
              <a:cs typeface="+mn-lt"/>
            </a:rPr>
            <a:t>.</a:t>
          </a:r>
        </a:p>
      </xdr:txBody>
    </xdr:sp>
    <xdr:clientData/>
  </xdr:oneCellAnchor>
  <xdr:twoCellAnchor editAs="oneCell">
    <xdr:from>
      <xdr:col>0</xdr:col>
      <xdr:colOff>619126</xdr:colOff>
      <xdr:row>0</xdr:row>
      <xdr:rowOff>84902</xdr:rowOff>
    </xdr:from>
    <xdr:to>
      <xdr:col>0</xdr:col>
      <xdr:colOff>1042268</xdr:colOff>
      <xdr:row>2</xdr:row>
      <xdr:rowOff>97923</xdr:rowOff>
    </xdr:to>
    <xdr:pic>
      <xdr:nvPicPr>
        <xdr:cNvPr id="8" name="Graphic 7" descr="Work from home Wi-Fi with solid fill">
          <a:hlinkClick xmlns:r="http://schemas.openxmlformats.org/officeDocument/2006/relationships" r:id="rId2"/>
          <a:extLst>
            <a:ext uri="{FF2B5EF4-FFF2-40B4-BE49-F238E27FC236}">
              <a16:creationId xmlns:a16="http://schemas.microsoft.com/office/drawing/2014/main" id="{A3049BEA-901A-4872-92B8-EBAE4D674856}"/>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619126" y="84902"/>
          <a:ext cx="423142" cy="386084"/>
        </a:xfrm>
        <a:prstGeom prst="rect">
          <a:avLst/>
        </a:prstGeom>
      </xdr:spPr>
    </xdr:pic>
    <xdr:clientData/>
  </xdr:twoCellAnchor>
  <xdr:twoCellAnchor>
    <xdr:from>
      <xdr:col>0</xdr:col>
      <xdr:colOff>1169713</xdr:colOff>
      <xdr:row>0</xdr:row>
      <xdr:rowOff>146114</xdr:rowOff>
    </xdr:from>
    <xdr:to>
      <xdr:col>0</xdr:col>
      <xdr:colOff>1544159</xdr:colOff>
      <xdr:row>2</xdr:row>
      <xdr:rowOff>83639</xdr:rowOff>
    </xdr:to>
    <xdr:sp macro="" textlink="">
      <xdr:nvSpPr>
        <xdr:cNvPr id="9" name="Arrow: Right 8">
          <a:hlinkClick xmlns:r="http://schemas.openxmlformats.org/officeDocument/2006/relationships" r:id="rId5"/>
          <a:extLst>
            <a:ext uri="{FF2B5EF4-FFF2-40B4-BE49-F238E27FC236}">
              <a16:creationId xmlns:a16="http://schemas.microsoft.com/office/drawing/2014/main" id="{20C15554-1254-49C1-908F-A4643746F1A5}"/>
            </a:ext>
          </a:extLst>
        </xdr:cNvPr>
        <xdr:cNvSpPr/>
      </xdr:nvSpPr>
      <xdr:spPr>
        <a:xfrm>
          <a:off x="1169713" y="146114"/>
          <a:ext cx="374446" cy="310588"/>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166877</xdr:colOff>
      <xdr:row>0</xdr:row>
      <xdr:rowOff>127000</xdr:rowOff>
    </xdr:from>
    <xdr:to>
      <xdr:col>0</xdr:col>
      <xdr:colOff>513078</xdr:colOff>
      <xdr:row>2</xdr:row>
      <xdr:rowOff>67521</xdr:rowOff>
    </xdr:to>
    <xdr:sp macro="" textlink="">
      <xdr:nvSpPr>
        <xdr:cNvPr id="10" name="Arrow: Left 9">
          <a:hlinkClick xmlns:r="http://schemas.openxmlformats.org/officeDocument/2006/relationships" r:id="rId6"/>
          <a:extLst>
            <a:ext uri="{FF2B5EF4-FFF2-40B4-BE49-F238E27FC236}">
              <a16:creationId xmlns:a16="http://schemas.microsoft.com/office/drawing/2014/main" id="{F19F3C41-00FE-47F3-9603-8F4B0256B828}"/>
            </a:ext>
          </a:extLst>
        </xdr:cNvPr>
        <xdr:cNvSpPr/>
      </xdr:nvSpPr>
      <xdr:spPr>
        <a:xfrm>
          <a:off x="166877" y="127000"/>
          <a:ext cx="346201" cy="313584"/>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134939</xdr:colOff>
      <xdr:row>0</xdr:row>
      <xdr:rowOff>169528</xdr:rowOff>
    </xdr:from>
    <xdr:to>
      <xdr:col>13</xdr:col>
      <xdr:colOff>301626</xdr:colOff>
      <xdr:row>2</xdr:row>
      <xdr:rowOff>72440</xdr:rowOff>
    </xdr:to>
    <xdr:sp macro="" textlink="">
      <xdr:nvSpPr>
        <xdr:cNvPr id="11" name="Rectangle: Rounded Corners 10">
          <a:hlinkClick xmlns:r="http://schemas.openxmlformats.org/officeDocument/2006/relationships" r:id="rId7"/>
          <a:extLst>
            <a:ext uri="{FF2B5EF4-FFF2-40B4-BE49-F238E27FC236}">
              <a16:creationId xmlns:a16="http://schemas.microsoft.com/office/drawing/2014/main" id="{0C1BFFA4-8812-4006-822E-39AAC042281C}"/>
            </a:ext>
          </a:extLst>
        </xdr:cNvPr>
        <xdr:cNvSpPr/>
      </xdr:nvSpPr>
      <xdr:spPr>
        <a:xfrm>
          <a:off x="12311064" y="169528"/>
          <a:ext cx="1897062" cy="2759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xdr:from>
      <xdr:col>4</xdr:col>
      <xdr:colOff>0</xdr:colOff>
      <xdr:row>18</xdr:row>
      <xdr:rowOff>65712</xdr:rowOff>
    </xdr:from>
    <xdr:to>
      <xdr:col>10</xdr:col>
      <xdr:colOff>8561</xdr:colOff>
      <xdr:row>20</xdr:row>
      <xdr:rowOff>226567</xdr:rowOff>
    </xdr:to>
    <xdr:sp macro="" textlink="">
      <xdr:nvSpPr>
        <xdr:cNvPr id="38" name="TextBox 3">
          <a:extLst>
            <a:ext uri="{FF2B5EF4-FFF2-40B4-BE49-F238E27FC236}">
              <a16:creationId xmlns:a16="http://schemas.microsoft.com/office/drawing/2014/main" id="{5894F51A-BAB9-803A-BA85-79636074EC6A}"/>
            </a:ext>
            <a:ext uri="{147F2762-F138-4A5C-976F-8EAC2B608ADB}">
              <a16:predDERef xmlns:a16="http://schemas.microsoft.com/office/drawing/2014/main" pred="{0C1BFFA4-8812-4006-822E-39AAC042281C}"/>
            </a:ext>
          </a:extLst>
        </xdr:cNvPr>
        <xdr:cNvSpPr txBox="1"/>
      </xdr:nvSpPr>
      <xdr:spPr>
        <a:xfrm>
          <a:off x="5743575" y="3628062"/>
          <a:ext cx="5933111" cy="522805"/>
        </a:xfrm>
        <a:prstGeom prst="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Gross and net profits went down, showing higher costs. ROE also dropped a little, but ROCE and operating profit improved, meaning core business and capital use got better.</a:t>
          </a:r>
        </a:p>
      </xdr:txBody>
    </xdr:sp>
    <xdr:clientData/>
  </xdr:twoCellAnchor>
  <xdr:twoCellAnchor editAs="oneCell">
    <xdr:from>
      <xdr:col>3</xdr:col>
      <xdr:colOff>828675</xdr:colOff>
      <xdr:row>58</xdr:row>
      <xdr:rowOff>104774</xdr:rowOff>
    </xdr:from>
    <xdr:to>
      <xdr:col>13</xdr:col>
      <xdr:colOff>19050</xdr:colOff>
      <xdr:row>71</xdr:row>
      <xdr:rowOff>9993</xdr:rowOff>
    </xdr:to>
    <xdr:pic>
      <xdr:nvPicPr>
        <xdr:cNvPr id="16" name="Picture 15">
          <a:extLst>
            <a:ext uri="{FF2B5EF4-FFF2-40B4-BE49-F238E27FC236}">
              <a16:creationId xmlns:a16="http://schemas.microsoft.com/office/drawing/2014/main" id="{5C7FDB5A-9A43-0123-F687-01F53897E7D2}"/>
            </a:ext>
          </a:extLst>
        </xdr:cNvPr>
        <xdr:cNvPicPr>
          <a:picLocks noChangeAspect="1"/>
        </xdr:cNvPicPr>
      </xdr:nvPicPr>
      <xdr:blipFill rotWithShape="1">
        <a:blip xmlns:r="http://schemas.openxmlformats.org/officeDocument/2006/relationships" r:embed="rId8"/>
        <a:srcRect t="17416" b="32383"/>
        <a:stretch>
          <a:fillRect/>
        </a:stretch>
      </xdr:blipFill>
      <xdr:spPr>
        <a:xfrm>
          <a:off x="5676900" y="15039974"/>
          <a:ext cx="8801100" cy="2629369"/>
        </a:xfrm>
        <a:prstGeom prst="rect">
          <a:avLst/>
        </a:prstGeom>
        <a:ln>
          <a:noFill/>
        </a:ln>
        <a:effectLst>
          <a:softEdge rad="112500"/>
        </a:effectLst>
      </xdr:spPr>
    </xdr:pic>
    <xdr:clientData/>
  </xdr:twoCellAnchor>
</xdr:wsDr>
</file>

<file path=xl/drawings/drawing12.xml><?xml version="1.0" encoding="utf-8"?>
<xdr:wsDr xmlns:xdr="http://schemas.openxmlformats.org/drawingml/2006/spreadsheetDrawing" xmlns:a="http://schemas.openxmlformats.org/drawingml/2006/main">
  <xdr:oneCellAnchor>
    <xdr:from>
      <xdr:col>9</xdr:col>
      <xdr:colOff>601825</xdr:colOff>
      <xdr:row>5</xdr:row>
      <xdr:rowOff>167640</xdr:rowOff>
    </xdr:from>
    <xdr:ext cx="2433734" cy="2611950"/>
    <xdr:sp macro="" textlink="">
      <xdr:nvSpPr>
        <xdr:cNvPr id="8" name="TextBox 2">
          <a:extLst>
            <a:ext uri="{FF2B5EF4-FFF2-40B4-BE49-F238E27FC236}">
              <a16:creationId xmlns:a16="http://schemas.microsoft.com/office/drawing/2014/main" id="{12824900-93CB-4201-BC6B-1360345CEA29}"/>
            </a:ext>
          </a:extLst>
        </xdr:cNvPr>
        <xdr:cNvSpPr txBox="1"/>
      </xdr:nvSpPr>
      <xdr:spPr>
        <a:xfrm>
          <a:off x="11368885" y="1082040"/>
          <a:ext cx="2433734" cy="2611950"/>
        </a:xfrm>
        <a:prstGeom prst="rect">
          <a:avLst/>
        </a:prstGeom>
        <a:solidFill>
          <a:schemeClr val="tx2">
            <a:lumMod val="10000"/>
            <a:lumOff val="90000"/>
          </a:schemeClr>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en-US" sz="1800" b="1">
              <a:solidFill>
                <a:schemeClr val="tx1"/>
              </a:solidFill>
              <a:latin typeface="+mn-lt"/>
              <a:ea typeface="+mn-lt"/>
              <a:cs typeface="+mn-lt"/>
            </a:rPr>
            <a:t>Liquidity Ratio - </a:t>
          </a:r>
          <a:r>
            <a:rPr lang="en-US" sz="1600" b="0">
              <a:solidFill>
                <a:schemeClr val="tx1"/>
              </a:solidFill>
              <a:latin typeface="+mn-lt"/>
              <a:ea typeface="+mn-lt"/>
              <a:cs typeface="+mn-lt"/>
            </a:rPr>
            <a:t>Liquidity Ratios measure a company’s ability to meet its short-term obligations using its current assets. They indicate how easily the company can pay off debts due within a year, helping assess short-term financial health.</a:t>
          </a:r>
        </a:p>
      </xdr:txBody>
    </xdr:sp>
    <xdr:clientData/>
  </xdr:oneCellAnchor>
  <xdr:twoCellAnchor>
    <xdr:from>
      <xdr:col>4</xdr:col>
      <xdr:colOff>7620</xdr:colOff>
      <xdr:row>7</xdr:row>
      <xdr:rowOff>220980</xdr:rowOff>
    </xdr:from>
    <xdr:to>
      <xdr:col>9</xdr:col>
      <xdr:colOff>7620</xdr:colOff>
      <xdr:row>19</xdr:row>
      <xdr:rowOff>7620</xdr:rowOff>
    </xdr:to>
    <xdr:graphicFrame macro="">
      <xdr:nvGraphicFramePr>
        <xdr:cNvPr id="6" name="Chart 7">
          <a:extLst>
            <a:ext uri="{FF2B5EF4-FFF2-40B4-BE49-F238E27FC236}">
              <a16:creationId xmlns:a16="http://schemas.microsoft.com/office/drawing/2014/main" id="{D9061253-5FC3-DB99-6163-C9496E05CE8F}"/>
            </a:ext>
            <a:ext uri="{147F2762-F138-4A5C-976F-8EAC2B608ADB}">
              <a16:predDERef xmlns:a16="http://schemas.microsoft.com/office/drawing/2014/main" pred="{12824900-93CB-4201-BC6B-1360345CEA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581789</xdr:colOff>
      <xdr:row>0</xdr:row>
      <xdr:rowOff>83820</xdr:rowOff>
    </xdr:from>
    <xdr:to>
      <xdr:col>0</xdr:col>
      <xdr:colOff>1004931</xdr:colOff>
      <xdr:row>2</xdr:row>
      <xdr:rowOff>96524</xdr:rowOff>
    </xdr:to>
    <xdr:pic>
      <xdr:nvPicPr>
        <xdr:cNvPr id="2" name="Graphic 1" descr="Work from home Wi-Fi with solid fill">
          <a:hlinkClick xmlns:r="http://schemas.openxmlformats.org/officeDocument/2006/relationships" r:id="rId2"/>
          <a:extLst>
            <a:ext uri="{FF2B5EF4-FFF2-40B4-BE49-F238E27FC236}">
              <a16:creationId xmlns:a16="http://schemas.microsoft.com/office/drawing/2014/main" id="{99F02D2A-F586-4496-903B-8A44C0AFA932}"/>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81789" y="83820"/>
          <a:ext cx="423142" cy="386084"/>
        </a:xfrm>
        <a:prstGeom prst="rect">
          <a:avLst/>
        </a:prstGeom>
      </xdr:spPr>
    </xdr:pic>
    <xdr:clientData/>
  </xdr:twoCellAnchor>
  <xdr:twoCellAnchor>
    <xdr:from>
      <xdr:col>0</xdr:col>
      <xdr:colOff>1132376</xdr:colOff>
      <xdr:row>0</xdr:row>
      <xdr:rowOff>145032</xdr:rowOff>
    </xdr:from>
    <xdr:to>
      <xdr:col>0</xdr:col>
      <xdr:colOff>1506822</xdr:colOff>
      <xdr:row>2</xdr:row>
      <xdr:rowOff>82240</xdr:rowOff>
    </xdr:to>
    <xdr:sp macro="" textlink="">
      <xdr:nvSpPr>
        <xdr:cNvPr id="3" name="Arrow: Right 2">
          <a:hlinkClick xmlns:r="http://schemas.openxmlformats.org/officeDocument/2006/relationships" r:id="rId5"/>
          <a:extLst>
            <a:ext uri="{FF2B5EF4-FFF2-40B4-BE49-F238E27FC236}">
              <a16:creationId xmlns:a16="http://schemas.microsoft.com/office/drawing/2014/main" id="{0485ADA7-2D62-4FD7-B8CD-227408A2779A}"/>
            </a:ext>
          </a:extLst>
        </xdr:cNvPr>
        <xdr:cNvSpPr/>
      </xdr:nvSpPr>
      <xdr:spPr>
        <a:xfrm>
          <a:off x="1132376" y="145032"/>
          <a:ext cx="374446" cy="310588"/>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129540</xdr:colOff>
      <xdr:row>0</xdr:row>
      <xdr:rowOff>125918</xdr:rowOff>
    </xdr:from>
    <xdr:to>
      <xdr:col>0</xdr:col>
      <xdr:colOff>475741</xdr:colOff>
      <xdr:row>2</xdr:row>
      <xdr:rowOff>66122</xdr:rowOff>
    </xdr:to>
    <xdr:sp macro="" textlink="">
      <xdr:nvSpPr>
        <xdr:cNvPr id="4" name="Arrow: Left 3">
          <a:hlinkClick xmlns:r="http://schemas.openxmlformats.org/officeDocument/2006/relationships" r:id="rId6"/>
          <a:extLst>
            <a:ext uri="{FF2B5EF4-FFF2-40B4-BE49-F238E27FC236}">
              <a16:creationId xmlns:a16="http://schemas.microsoft.com/office/drawing/2014/main" id="{3F3312CC-C363-423F-9493-5D6A94EC617C}"/>
            </a:ext>
          </a:extLst>
        </xdr:cNvPr>
        <xdr:cNvSpPr/>
      </xdr:nvSpPr>
      <xdr:spPr>
        <a:xfrm>
          <a:off x="129540" y="125918"/>
          <a:ext cx="346201" cy="313584"/>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287467</xdr:colOff>
      <xdr:row>0</xdr:row>
      <xdr:rowOff>168446</xdr:rowOff>
    </xdr:from>
    <xdr:to>
      <xdr:col>13</xdr:col>
      <xdr:colOff>363349</xdr:colOff>
      <xdr:row>2</xdr:row>
      <xdr:rowOff>71041</xdr:rowOff>
    </xdr:to>
    <xdr:sp macro="" textlink="">
      <xdr:nvSpPr>
        <xdr:cNvPr id="5" name="Rectangle: Rounded Corners 4">
          <a:hlinkClick xmlns:r="http://schemas.openxmlformats.org/officeDocument/2006/relationships" r:id="rId7"/>
          <a:extLst>
            <a:ext uri="{FF2B5EF4-FFF2-40B4-BE49-F238E27FC236}">
              <a16:creationId xmlns:a16="http://schemas.microsoft.com/office/drawing/2014/main" id="{0BEAF465-8AB3-48A3-83EF-C43B0EF2F4D6}"/>
            </a:ext>
          </a:extLst>
        </xdr:cNvPr>
        <xdr:cNvSpPr/>
      </xdr:nvSpPr>
      <xdr:spPr>
        <a:xfrm>
          <a:off x="12273727" y="168446"/>
          <a:ext cx="1897062" cy="2759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editAs="oneCell">
    <xdr:from>
      <xdr:col>3</xdr:col>
      <xdr:colOff>895350</xdr:colOff>
      <xdr:row>39</xdr:row>
      <xdr:rowOff>0</xdr:rowOff>
    </xdr:from>
    <xdr:to>
      <xdr:col>12</xdr:col>
      <xdr:colOff>360903</xdr:colOff>
      <xdr:row>51</xdr:row>
      <xdr:rowOff>362542</xdr:rowOff>
    </xdr:to>
    <xdr:pic>
      <xdr:nvPicPr>
        <xdr:cNvPr id="21" name="Picture 6">
          <a:extLst>
            <a:ext uri="{FF2B5EF4-FFF2-40B4-BE49-F238E27FC236}">
              <a16:creationId xmlns:a16="http://schemas.microsoft.com/office/drawing/2014/main" id="{FB1D5DE1-3B4E-9248-2BC0-55708025F5F0}"/>
            </a:ext>
            <a:ext uri="{147F2762-F138-4A5C-976F-8EAC2B608ADB}">
              <a16:predDERef xmlns:a16="http://schemas.microsoft.com/office/drawing/2014/main" pred="{0BEAF465-8AB3-48A3-83EF-C43B0EF2F4D6}"/>
            </a:ext>
          </a:extLst>
        </xdr:cNvPr>
        <xdr:cNvPicPr>
          <a:picLocks noChangeAspect="1"/>
        </xdr:cNvPicPr>
      </xdr:nvPicPr>
      <xdr:blipFill rotWithShape="1">
        <a:blip xmlns:r="http://schemas.openxmlformats.org/officeDocument/2006/relationships" r:embed="rId8"/>
        <a:srcRect t="14669" r="15947" b="24288"/>
        <a:stretch>
          <a:fillRect/>
        </a:stretch>
      </xdr:blipFill>
      <xdr:spPr>
        <a:xfrm>
          <a:off x="5542713" y="8549473"/>
          <a:ext cx="9052518" cy="2623421"/>
        </a:xfrm>
        <a:prstGeom prst="rect">
          <a:avLst/>
        </a:prstGeom>
        <a:ln>
          <a:noFill/>
        </a:ln>
        <a:effectLst>
          <a:softEdge rad="112500"/>
        </a:effectLst>
      </xdr:spPr>
    </xdr:pic>
    <xdr:clientData/>
  </xdr:twoCellAnchor>
  <xdr:twoCellAnchor>
    <xdr:from>
      <xdr:col>4</xdr:col>
      <xdr:colOff>8374</xdr:colOff>
      <xdr:row>19</xdr:row>
      <xdr:rowOff>58616</xdr:rowOff>
    </xdr:from>
    <xdr:to>
      <xdr:col>9</xdr:col>
      <xdr:colOff>8373</xdr:colOff>
      <xdr:row>21</xdr:row>
      <xdr:rowOff>167473</xdr:rowOff>
    </xdr:to>
    <xdr:sp macro="" textlink="">
      <xdr:nvSpPr>
        <xdr:cNvPr id="7" name="TextBox 5">
          <a:extLst>
            <a:ext uri="{FF2B5EF4-FFF2-40B4-BE49-F238E27FC236}">
              <a16:creationId xmlns:a16="http://schemas.microsoft.com/office/drawing/2014/main" id="{F8375CAD-7305-A6C8-09AF-182865E405F1}"/>
            </a:ext>
            <a:ext uri="{147F2762-F138-4A5C-976F-8EAC2B608ADB}">
              <a16:predDERef xmlns:a16="http://schemas.microsoft.com/office/drawing/2014/main" pred="{FB1D5DE1-3B4E-9248-2BC0-55708025F5F0}"/>
            </a:ext>
          </a:extLst>
        </xdr:cNvPr>
        <xdr:cNvSpPr txBox="1"/>
      </xdr:nvSpPr>
      <xdr:spPr>
        <a:xfrm>
          <a:off x="5652198" y="3759759"/>
          <a:ext cx="5543340" cy="477296"/>
        </a:xfrm>
        <a:prstGeom prst="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Both the current and quick ratios have declined from 2024 to 2025, indicating a slight decrease in the company’s short-term liquidity, though it still remains strong.</a:t>
          </a:r>
        </a:p>
      </xdr:txBody>
    </xdr:sp>
    <xdr:clientData/>
  </xdr:twoCellAnchor>
</xdr:wsDr>
</file>

<file path=xl/drawings/drawing13.xml><?xml version="1.0" encoding="utf-8"?>
<xdr:wsDr xmlns:xdr="http://schemas.openxmlformats.org/drawingml/2006/spreadsheetDrawing" xmlns:a="http://schemas.openxmlformats.org/drawingml/2006/main">
  <xdr:oneCellAnchor>
    <xdr:from>
      <xdr:col>9</xdr:col>
      <xdr:colOff>373225</xdr:colOff>
      <xdr:row>5</xdr:row>
      <xdr:rowOff>170234</xdr:rowOff>
    </xdr:from>
    <xdr:ext cx="2715306" cy="2318425"/>
    <xdr:sp macro="" textlink="">
      <xdr:nvSpPr>
        <xdr:cNvPr id="8" name="TextBox 1">
          <a:extLst>
            <a:ext uri="{FF2B5EF4-FFF2-40B4-BE49-F238E27FC236}">
              <a16:creationId xmlns:a16="http://schemas.microsoft.com/office/drawing/2014/main" id="{4924CAB8-36CE-4991-9935-2C473C4E4C77}"/>
            </a:ext>
          </a:extLst>
        </xdr:cNvPr>
        <xdr:cNvSpPr txBox="1"/>
      </xdr:nvSpPr>
      <xdr:spPr>
        <a:xfrm>
          <a:off x="11835651" y="1134894"/>
          <a:ext cx="2715306" cy="2318425"/>
        </a:xfrm>
        <a:prstGeom prst="rect">
          <a:avLst/>
        </a:prstGeom>
        <a:solidFill>
          <a:schemeClr val="tx2">
            <a:lumMod val="10000"/>
            <a:lumOff val="90000"/>
          </a:schemeClr>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en-US" sz="1400" b="1">
              <a:solidFill>
                <a:schemeClr val="tx1"/>
              </a:solidFill>
              <a:latin typeface="+mn-lt"/>
              <a:ea typeface="+mn-lt"/>
              <a:cs typeface="+mn-lt"/>
            </a:rPr>
            <a:t>Efficiency Ratio </a:t>
          </a:r>
          <a:r>
            <a:rPr lang="en-US" sz="1400" b="0">
              <a:solidFill>
                <a:schemeClr val="tx1"/>
              </a:solidFill>
              <a:latin typeface="+mn-lt"/>
              <a:ea typeface="+mn-lt"/>
              <a:cs typeface="+mn-lt"/>
            </a:rPr>
            <a:t>- Efficiency ratios, also called activity ratios, measure how effectively a company uses its assets and resources to generate revenue. They assess how well the business manages inventory, collects receivables, and utilizes total assets to produce sales, helping identify areas for operational improvement.</a:t>
          </a:r>
        </a:p>
      </xdr:txBody>
    </xdr:sp>
    <xdr:clientData/>
  </xdr:oneCellAnchor>
  <xdr:twoCellAnchor>
    <xdr:from>
      <xdr:col>4</xdr:col>
      <xdr:colOff>8194</xdr:colOff>
      <xdr:row>7</xdr:row>
      <xdr:rowOff>40970</xdr:rowOff>
    </xdr:from>
    <xdr:to>
      <xdr:col>8</xdr:col>
      <xdr:colOff>861061</xdr:colOff>
      <xdr:row>19</xdr:row>
      <xdr:rowOff>28352</xdr:rowOff>
    </xdr:to>
    <xdr:graphicFrame macro="">
      <xdr:nvGraphicFramePr>
        <xdr:cNvPr id="14" name="Chart 3">
          <a:extLst>
            <a:ext uri="{FF2B5EF4-FFF2-40B4-BE49-F238E27FC236}">
              <a16:creationId xmlns:a16="http://schemas.microsoft.com/office/drawing/2014/main" id="{4ABD7D81-BDB4-5D2B-F283-F29034580AF9}"/>
            </a:ext>
            <a:ext uri="{147F2762-F138-4A5C-976F-8EAC2B608ADB}">
              <a16:predDERef xmlns:a16="http://schemas.microsoft.com/office/drawing/2014/main" pred="{4924CAB8-36CE-4991-9935-2C473C4E4C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663015</xdr:colOff>
      <xdr:row>0</xdr:row>
      <xdr:rowOff>97276</xdr:rowOff>
    </xdr:from>
    <xdr:to>
      <xdr:col>0</xdr:col>
      <xdr:colOff>1086157</xdr:colOff>
      <xdr:row>2</xdr:row>
      <xdr:rowOff>102360</xdr:rowOff>
    </xdr:to>
    <xdr:pic>
      <xdr:nvPicPr>
        <xdr:cNvPr id="3" name="Graphic 2" descr="Work from home Wi-Fi with solid fill">
          <a:hlinkClick xmlns:r="http://schemas.openxmlformats.org/officeDocument/2006/relationships" r:id="rId2"/>
          <a:extLst>
            <a:ext uri="{FF2B5EF4-FFF2-40B4-BE49-F238E27FC236}">
              <a16:creationId xmlns:a16="http://schemas.microsoft.com/office/drawing/2014/main" id="{1CA9907F-1E02-41F7-BF65-B320B4ED5D5E}"/>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663015" y="97276"/>
          <a:ext cx="423142" cy="386084"/>
        </a:xfrm>
        <a:prstGeom prst="rect">
          <a:avLst/>
        </a:prstGeom>
      </xdr:spPr>
    </xdr:pic>
    <xdr:clientData/>
  </xdr:twoCellAnchor>
  <xdr:twoCellAnchor>
    <xdr:from>
      <xdr:col>0</xdr:col>
      <xdr:colOff>1213602</xdr:colOff>
      <xdr:row>0</xdr:row>
      <xdr:rowOff>158488</xdr:rowOff>
    </xdr:from>
    <xdr:to>
      <xdr:col>0</xdr:col>
      <xdr:colOff>1588048</xdr:colOff>
      <xdr:row>2</xdr:row>
      <xdr:rowOff>88076</xdr:rowOff>
    </xdr:to>
    <xdr:sp macro="" textlink="">
      <xdr:nvSpPr>
        <xdr:cNvPr id="5" name="Arrow: Right 4">
          <a:hlinkClick xmlns:r="http://schemas.openxmlformats.org/officeDocument/2006/relationships" r:id="rId5"/>
          <a:extLst>
            <a:ext uri="{FF2B5EF4-FFF2-40B4-BE49-F238E27FC236}">
              <a16:creationId xmlns:a16="http://schemas.microsoft.com/office/drawing/2014/main" id="{F1FD500C-6228-4E5D-9877-6A449BD27BD2}"/>
            </a:ext>
          </a:extLst>
        </xdr:cNvPr>
        <xdr:cNvSpPr/>
      </xdr:nvSpPr>
      <xdr:spPr>
        <a:xfrm>
          <a:off x="1213602" y="158488"/>
          <a:ext cx="374446" cy="310588"/>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210766</xdr:colOff>
      <xdr:row>0</xdr:row>
      <xdr:rowOff>139374</xdr:rowOff>
    </xdr:from>
    <xdr:to>
      <xdr:col>0</xdr:col>
      <xdr:colOff>556967</xdr:colOff>
      <xdr:row>2</xdr:row>
      <xdr:rowOff>71958</xdr:rowOff>
    </xdr:to>
    <xdr:sp macro="" textlink="">
      <xdr:nvSpPr>
        <xdr:cNvPr id="6" name="Arrow: Left 5">
          <a:hlinkClick xmlns:r="http://schemas.openxmlformats.org/officeDocument/2006/relationships" r:id="rId6"/>
          <a:extLst>
            <a:ext uri="{FF2B5EF4-FFF2-40B4-BE49-F238E27FC236}">
              <a16:creationId xmlns:a16="http://schemas.microsoft.com/office/drawing/2014/main" id="{6BB5E71D-03EA-4467-BF3D-68046583DF65}"/>
            </a:ext>
          </a:extLst>
        </xdr:cNvPr>
        <xdr:cNvSpPr/>
      </xdr:nvSpPr>
      <xdr:spPr>
        <a:xfrm>
          <a:off x="210766" y="139374"/>
          <a:ext cx="346201" cy="313584"/>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195378</xdr:colOff>
      <xdr:row>0</xdr:row>
      <xdr:rowOff>165689</xdr:rowOff>
    </xdr:from>
    <xdr:to>
      <xdr:col>13</xdr:col>
      <xdr:colOff>276611</xdr:colOff>
      <xdr:row>2</xdr:row>
      <xdr:rowOff>60664</xdr:rowOff>
    </xdr:to>
    <xdr:sp macro="" textlink="">
      <xdr:nvSpPr>
        <xdr:cNvPr id="7" name="Rectangle: Rounded Corners 6">
          <a:hlinkClick xmlns:r="http://schemas.openxmlformats.org/officeDocument/2006/relationships" r:id="rId7"/>
          <a:extLst>
            <a:ext uri="{FF2B5EF4-FFF2-40B4-BE49-F238E27FC236}">
              <a16:creationId xmlns:a16="http://schemas.microsoft.com/office/drawing/2014/main" id="{6493B0C6-25D3-408D-85B9-C55F663E0F79}"/>
            </a:ext>
          </a:extLst>
        </xdr:cNvPr>
        <xdr:cNvSpPr/>
      </xdr:nvSpPr>
      <xdr:spPr>
        <a:xfrm>
          <a:off x="12865655" y="165689"/>
          <a:ext cx="1897062" cy="2759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editAs="oneCell">
    <xdr:from>
      <xdr:col>4</xdr:col>
      <xdr:colOff>115957</xdr:colOff>
      <xdr:row>64</xdr:row>
      <xdr:rowOff>166509</xdr:rowOff>
    </xdr:from>
    <xdr:to>
      <xdr:col>13</xdr:col>
      <xdr:colOff>308456</xdr:colOff>
      <xdr:row>77</xdr:row>
      <xdr:rowOff>37900</xdr:rowOff>
    </xdr:to>
    <xdr:pic>
      <xdr:nvPicPr>
        <xdr:cNvPr id="22" name="Picture 10">
          <a:extLst>
            <a:ext uri="{FF2B5EF4-FFF2-40B4-BE49-F238E27FC236}">
              <a16:creationId xmlns:a16="http://schemas.microsoft.com/office/drawing/2014/main" id="{C472FCC6-1273-6BD6-C1EE-6E24091F0D1B}"/>
            </a:ext>
            <a:ext uri="{147F2762-F138-4A5C-976F-8EAC2B608ADB}">
              <a16:predDERef xmlns:a16="http://schemas.microsoft.com/office/drawing/2014/main" pred="{6493B0C6-25D3-408D-85B9-C55F663E0F79}"/>
            </a:ext>
          </a:extLst>
        </xdr:cNvPr>
        <xdr:cNvPicPr>
          <a:picLocks noChangeAspect="1"/>
        </xdr:cNvPicPr>
      </xdr:nvPicPr>
      <xdr:blipFill rotWithShape="1">
        <a:blip xmlns:r="http://schemas.openxmlformats.org/officeDocument/2006/relationships" r:embed="rId8"/>
        <a:srcRect t="13187" b="26054"/>
        <a:stretch>
          <a:fillRect/>
        </a:stretch>
      </xdr:blipFill>
      <xdr:spPr>
        <a:xfrm>
          <a:off x="6551544" y="13783118"/>
          <a:ext cx="8458542" cy="2554956"/>
        </a:xfrm>
        <a:prstGeom prst="rect">
          <a:avLst/>
        </a:prstGeom>
        <a:ln>
          <a:noFill/>
        </a:ln>
        <a:effectLst>
          <a:softEdge rad="112500"/>
        </a:effectLst>
      </xdr:spPr>
    </xdr:pic>
    <xdr:clientData/>
  </xdr:twoCellAnchor>
  <xdr:twoCellAnchor>
    <xdr:from>
      <xdr:col>4</xdr:col>
      <xdr:colOff>9525</xdr:colOff>
      <xdr:row>19</xdr:row>
      <xdr:rowOff>76200</xdr:rowOff>
    </xdr:from>
    <xdr:to>
      <xdr:col>9</xdr:col>
      <xdr:colOff>19050</xdr:colOff>
      <xdr:row>23</xdr:row>
      <xdr:rowOff>76200</xdr:rowOff>
    </xdr:to>
    <xdr:sp macro="" textlink="">
      <xdr:nvSpPr>
        <xdr:cNvPr id="11" name="TextBox 3">
          <a:extLst>
            <a:ext uri="{FF2B5EF4-FFF2-40B4-BE49-F238E27FC236}">
              <a16:creationId xmlns:a16="http://schemas.microsoft.com/office/drawing/2014/main" id="{29033A0E-8B12-4ABF-BB7D-17EEAE8EB0FD}"/>
            </a:ext>
            <a:ext uri="{147F2762-F138-4A5C-976F-8EAC2B608ADB}">
              <a16:predDERef xmlns:a16="http://schemas.microsoft.com/office/drawing/2014/main" pred="{C472FCC6-1273-6BD6-C1EE-6E24091F0D1B}"/>
            </a:ext>
          </a:extLst>
        </xdr:cNvPr>
        <xdr:cNvSpPr txBox="1"/>
      </xdr:nvSpPr>
      <xdr:spPr>
        <a:xfrm>
          <a:off x="6267450" y="3848100"/>
          <a:ext cx="5086350" cy="542925"/>
        </a:xfrm>
        <a:prstGeom prst="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r>
            <a:rPr lang="en-US" sz="1100" b="1">
              <a:solidFill>
                <a:schemeClr val="dk1"/>
              </a:solidFill>
              <a:latin typeface="+mj-lt"/>
              <a:ea typeface="+mj-lt"/>
              <a:cs typeface="+mj-lt"/>
            </a:rPr>
            <a:t>Inventory days fell slightly, but the inventory turnover ratio also declined, showing slower stock movement. Receivable collection stayed almost unchanged, payables were settled faster, and the overall cash conversion cycle increased.</a:t>
          </a:r>
        </a:p>
      </xdr:txBody>
    </xdr:sp>
    <xdr:clientData/>
  </xdr:twoCellAnchor>
</xdr:wsDr>
</file>

<file path=xl/drawings/drawing14.xml><?xml version="1.0" encoding="utf-8"?>
<xdr:wsDr xmlns:xdr="http://schemas.openxmlformats.org/drawingml/2006/spreadsheetDrawing" xmlns:a="http://schemas.openxmlformats.org/drawingml/2006/main">
  <xdr:oneCellAnchor>
    <xdr:from>
      <xdr:col>9</xdr:col>
      <xdr:colOff>314325</xdr:colOff>
      <xdr:row>5</xdr:row>
      <xdr:rowOff>0</xdr:rowOff>
    </xdr:from>
    <xdr:ext cx="3133725" cy="3324225"/>
    <xdr:sp macro="" textlink="">
      <xdr:nvSpPr>
        <xdr:cNvPr id="63" name="TextBox 2">
          <a:extLst>
            <a:ext uri="{FF2B5EF4-FFF2-40B4-BE49-F238E27FC236}">
              <a16:creationId xmlns:a16="http://schemas.microsoft.com/office/drawing/2014/main" id="{9EE6BDBD-ED92-4C8A-BD6E-ACD1F41A83BF}"/>
            </a:ext>
          </a:extLst>
        </xdr:cNvPr>
        <xdr:cNvSpPr txBox="1"/>
      </xdr:nvSpPr>
      <xdr:spPr>
        <a:xfrm>
          <a:off x="10553700" y="904875"/>
          <a:ext cx="3133725" cy="3324225"/>
        </a:xfrm>
        <a:prstGeom prst="rect">
          <a:avLst/>
        </a:prstGeom>
        <a:solidFill>
          <a:schemeClr val="tx2">
            <a:lumMod val="10000"/>
            <a:lumOff val="90000"/>
          </a:schemeClr>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en-US" sz="1400" b="1">
              <a:solidFill>
                <a:schemeClr val="tx1"/>
              </a:solidFill>
              <a:latin typeface="+mn-lt"/>
              <a:ea typeface="+mn-lt"/>
              <a:cs typeface="+mn-lt"/>
            </a:rPr>
            <a:t>Gearing</a:t>
          </a:r>
          <a:r>
            <a:rPr lang="en-US" sz="1400" b="1" i="0" u="none" strike="noStrike">
              <a:solidFill>
                <a:schemeClr val="tx1"/>
              </a:solidFill>
              <a:latin typeface="Aptos Narrow" panose="020B0004020202020204" pitchFamily="34" charset="0"/>
            </a:rPr>
            <a:t>/Leverage/Solvency Ratio</a:t>
          </a:r>
          <a:r>
            <a:rPr lang="en-US" sz="1400" b="1">
              <a:solidFill>
                <a:schemeClr val="tx1"/>
              </a:solidFill>
              <a:latin typeface="+mn-lt"/>
              <a:ea typeface="+mn-lt"/>
              <a:cs typeface="+mn-lt"/>
            </a:rPr>
            <a:t> -</a:t>
          </a:r>
          <a:r>
            <a:rPr lang="en-US" sz="1400" b="1" i="0" u="none" strike="noStrike">
              <a:solidFill>
                <a:schemeClr val="tx1"/>
              </a:solidFill>
              <a:latin typeface="Aptos Narrow" panose="020B0004020202020204" pitchFamily="34" charset="0"/>
            </a:rPr>
            <a:t> </a:t>
          </a:r>
          <a:r>
            <a:rPr lang="en-US" sz="1400" b="0" i="0" u="none" strike="noStrike">
              <a:solidFill>
                <a:schemeClr val="tx1"/>
              </a:solidFill>
              <a:latin typeface="Aptos Narrow" panose="020B0004020202020204" pitchFamily="34" charset="0"/>
            </a:rPr>
            <a:t>Shows company's ability to settle their long-term liabilities when they fall due(long-term financial health).</a:t>
          </a:r>
        </a:p>
        <a:p>
          <a:pPr marL="0" indent="0"/>
          <a:endParaRPr lang="en-US" sz="1400" b="0" i="0" u="none" strike="noStrike">
            <a:solidFill>
              <a:schemeClr val="tx1"/>
            </a:solidFill>
            <a:latin typeface="Aptos Narrow" panose="020B0004020202020204" pitchFamily="34" charset="0"/>
          </a:endParaRPr>
        </a:p>
        <a:p>
          <a:pPr marL="0" indent="0"/>
          <a:r>
            <a:rPr lang="en-US" sz="1400" b="0" i="0" u="none" strike="noStrike">
              <a:solidFill>
                <a:schemeClr val="tx1"/>
              </a:solidFill>
              <a:latin typeface="Aptos Narrow" panose="020B0004020202020204" pitchFamily="34" charset="0"/>
            </a:rPr>
            <a:t>If the debt-to-equity ratio is greater than 1 - highly geared company and if it is less than 1 - low geared company.</a:t>
          </a:r>
        </a:p>
        <a:p>
          <a:pPr marL="0" indent="0"/>
          <a:endParaRPr lang="en-US" sz="1400" b="0" i="0" u="none" strike="noStrike">
            <a:solidFill>
              <a:schemeClr val="tx1"/>
            </a:solidFill>
            <a:latin typeface="Aptos Narrow" panose="020B0004020202020204" pitchFamily="34" charset="0"/>
          </a:endParaRPr>
        </a:p>
        <a:p>
          <a:pPr marL="0" indent="0"/>
          <a:r>
            <a:rPr lang="en-US" sz="1400" b="0" i="0" u="none" strike="noStrike">
              <a:solidFill>
                <a:schemeClr val="tx1"/>
              </a:solidFill>
              <a:latin typeface="Aptos Narrow" panose="020B0004020202020204" pitchFamily="34" charset="0"/>
            </a:rPr>
            <a:t>In Interest Serving Ratio, according to Benchmark, ratios below 3 show weaker debt-servicing ability, while those above 3 indicate strong capacity to meet interest obligations.</a:t>
          </a:r>
        </a:p>
      </xdr:txBody>
    </xdr:sp>
    <xdr:clientData/>
  </xdr:oneCellAnchor>
  <xdr:twoCellAnchor>
    <xdr:from>
      <xdr:col>3</xdr:col>
      <xdr:colOff>883920</xdr:colOff>
      <xdr:row>8</xdr:row>
      <xdr:rowOff>7620</xdr:rowOff>
    </xdr:from>
    <xdr:to>
      <xdr:col>8</xdr:col>
      <xdr:colOff>861060</xdr:colOff>
      <xdr:row>19</xdr:row>
      <xdr:rowOff>175260</xdr:rowOff>
    </xdr:to>
    <xdr:graphicFrame macro="">
      <xdr:nvGraphicFramePr>
        <xdr:cNvPr id="21" name="Chart 3">
          <a:extLst>
            <a:ext uri="{FF2B5EF4-FFF2-40B4-BE49-F238E27FC236}">
              <a16:creationId xmlns:a16="http://schemas.microsoft.com/office/drawing/2014/main" id="{4740CFD5-2C6E-1DCE-5157-7AF12231F049}"/>
            </a:ext>
            <a:ext uri="{147F2762-F138-4A5C-976F-8EAC2B608ADB}">
              <a16:predDERef xmlns:a16="http://schemas.microsoft.com/office/drawing/2014/main" pred="{9EE6BDBD-ED92-4C8A-BD6E-ACD1F41A83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604649</xdr:colOff>
      <xdr:row>0</xdr:row>
      <xdr:rowOff>91440</xdr:rowOff>
    </xdr:from>
    <xdr:to>
      <xdr:col>0</xdr:col>
      <xdr:colOff>1027791</xdr:colOff>
      <xdr:row>2</xdr:row>
      <xdr:rowOff>104144</xdr:rowOff>
    </xdr:to>
    <xdr:pic>
      <xdr:nvPicPr>
        <xdr:cNvPr id="3" name="Graphic 2" descr="Work from home Wi-Fi with solid fill">
          <a:hlinkClick xmlns:r="http://schemas.openxmlformats.org/officeDocument/2006/relationships" r:id="rId2"/>
          <a:extLst>
            <a:ext uri="{FF2B5EF4-FFF2-40B4-BE49-F238E27FC236}">
              <a16:creationId xmlns:a16="http://schemas.microsoft.com/office/drawing/2014/main" id="{37354E38-F2E6-4E0A-B7BC-E0D583959EE2}"/>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604649" y="91440"/>
          <a:ext cx="423142" cy="386084"/>
        </a:xfrm>
        <a:prstGeom prst="rect">
          <a:avLst/>
        </a:prstGeom>
      </xdr:spPr>
    </xdr:pic>
    <xdr:clientData/>
  </xdr:twoCellAnchor>
  <xdr:twoCellAnchor>
    <xdr:from>
      <xdr:col>0</xdr:col>
      <xdr:colOff>1155236</xdr:colOff>
      <xdr:row>0</xdr:row>
      <xdr:rowOff>152652</xdr:rowOff>
    </xdr:from>
    <xdr:to>
      <xdr:col>0</xdr:col>
      <xdr:colOff>1529682</xdr:colOff>
      <xdr:row>2</xdr:row>
      <xdr:rowOff>89860</xdr:rowOff>
    </xdr:to>
    <xdr:sp macro="" textlink="">
      <xdr:nvSpPr>
        <xdr:cNvPr id="5" name="Arrow: Right 4">
          <a:hlinkClick xmlns:r="http://schemas.openxmlformats.org/officeDocument/2006/relationships" r:id="rId5"/>
          <a:extLst>
            <a:ext uri="{FF2B5EF4-FFF2-40B4-BE49-F238E27FC236}">
              <a16:creationId xmlns:a16="http://schemas.microsoft.com/office/drawing/2014/main" id="{4A6D0B22-F5D0-46A9-850B-CF486C4635AF}"/>
            </a:ext>
          </a:extLst>
        </xdr:cNvPr>
        <xdr:cNvSpPr/>
      </xdr:nvSpPr>
      <xdr:spPr>
        <a:xfrm>
          <a:off x="1155236" y="152652"/>
          <a:ext cx="374446" cy="310588"/>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152400</xdr:colOff>
      <xdr:row>0</xdr:row>
      <xdr:rowOff>133538</xdr:rowOff>
    </xdr:from>
    <xdr:to>
      <xdr:col>0</xdr:col>
      <xdr:colOff>498601</xdr:colOff>
      <xdr:row>2</xdr:row>
      <xdr:rowOff>73742</xdr:rowOff>
    </xdr:to>
    <xdr:sp macro="" textlink="">
      <xdr:nvSpPr>
        <xdr:cNvPr id="6" name="Arrow: Left 5">
          <a:hlinkClick xmlns:r="http://schemas.openxmlformats.org/officeDocument/2006/relationships" r:id="rId6"/>
          <a:extLst>
            <a:ext uri="{FF2B5EF4-FFF2-40B4-BE49-F238E27FC236}">
              <a16:creationId xmlns:a16="http://schemas.microsoft.com/office/drawing/2014/main" id="{7A5A96E5-6D34-449E-8622-4D46946868E4}"/>
            </a:ext>
          </a:extLst>
        </xdr:cNvPr>
        <xdr:cNvSpPr/>
      </xdr:nvSpPr>
      <xdr:spPr>
        <a:xfrm>
          <a:off x="152400" y="133538"/>
          <a:ext cx="346201" cy="313584"/>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310327</xdr:colOff>
      <xdr:row>0</xdr:row>
      <xdr:rowOff>176066</xdr:rowOff>
    </xdr:from>
    <xdr:to>
      <xdr:col>13</xdr:col>
      <xdr:colOff>386209</xdr:colOff>
      <xdr:row>2</xdr:row>
      <xdr:rowOff>78661</xdr:rowOff>
    </xdr:to>
    <xdr:sp macro="" textlink="">
      <xdr:nvSpPr>
        <xdr:cNvPr id="7" name="Rectangle: Rounded Corners 6">
          <a:hlinkClick xmlns:r="http://schemas.openxmlformats.org/officeDocument/2006/relationships" r:id="rId7"/>
          <a:extLst>
            <a:ext uri="{FF2B5EF4-FFF2-40B4-BE49-F238E27FC236}">
              <a16:creationId xmlns:a16="http://schemas.microsoft.com/office/drawing/2014/main" id="{AE8889B8-5927-4274-A993-3F1314F95FA0}"/>
            </a:ext>
          </a:extLst>
        </xdr:cNvPr>
        <xdr:cNvSpPr/>
      </xdr:nvSpPr>
      <xdr:spPr>
        <a:xfrm>
          <a:off x="12296587" y="176066"/>
          <a:ext cx="1897062" cy="2759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editAs="oneCell">
    <xdr:from>
      <xdr:col>4</xdr:col>
      <xdr:colOff>16042</xdr:colOff>
      <xdr:row>39</xdr:row>
      <xdr:rowOff>24065</xdr:rowOff>
    </xdr:from>
    <xdr:to>
      <xdr:col>13</xdr:col>
      <xdr:colOff>264694</xdr:colOff>
      <xdr:row>51</xdr:row>
      <xdr:rowOff>131846</xdr:rowOff>
    </xdr:to>
    <xdr:pic>
      <xdr:nvPicPr>
        <xdr:cNvPr id="8" name="Picture 7">
          <a:extLst>
            <a:ext uri="{FF2B5EF4-FFF2-40B4-BE49-F238E27FC236}">
              <a16:creationId xmlns:a16="http://schemas.microsoft.com/office/drawing/2014/main" id="{385CB77C-780F-21F8-450A-E0DFDF8CCF55}"/>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205" t="10526" r="4305" b="43963"/>
        <a:stretch>
          <a:fillRect/>
        </a:stretch>
      </xdr:blipFill>
      <xdr:spPr>
        <a:xfrm>
          <a:off x="5582653" y="8742949"/>
          <a:ext cx="8502315" cy="2759241"/>
        </a:xfrm>
        <a:prstGeom prst="rect">
          <a:avLst/>
        </a:prstGeom>
        <a:ln>
          <a:noFill/>
        </a:ln>
        <a:effectLst>
          <a:softEdge rad="112500"/>
        </a:effectLst>
      </xdr:spPr>
    </xdr:pic>
    <xdr:clientData/>
  </xdr:twoCellAnchor>
  <xdr:twoCellAnchor>
    <xdr:from>
      <xdr:col>3</xdr:col>
      <xdr:colOff>873292</xdr:colOff>
      <xdr:row>20</xdr:row>
      <xdr:rowOff>55145</xdr:rowOff>
    </xdr:from>
    <xdr:to>
      <xdr:col>9</xdr:col>
      <xdr:colOff>25567</xdr:colOff>
      <xdr:row>23</xdr:row>
      <xdr:rowOff>45620</xdr:rowOff>
    </xdr:to>
    <xdr:sp macro="" textlink="">
      <xdr:nvSpPr>
        <xdr:cNvPr id="18" name="TextBox 1">
          <a:extLst>
            <a:ext uri="{FF2B5EF4-FFF2-40B4-BE49-F238E27FC236}">
              <a16:creationId xmlns:a16="http://schemas.microsoft.com/office/drawing/2014/main" id="{7C0595A7-41EA-25EF-D7FA-60B5E731A40B}"/>
            </a:ext>
            <a:ext uri="{147F2762-F138-4A5C-976F-8EAC2B608ADB}">
              <a16:predDERef xmlns:a16="http://schemas.microsoft.com/office/drawing/2014/main" pred="{385CB77C-780F-21F8-450A-E0DFDF8CCF55}"/>
            </a:ext>
          </a:extLst>
        </xdr:cNvPr>
        <xdr:cNvSpPr txBox="1"/>
      </xdr:nvSpPr>
      <xdr:spPr>
        <a:xfrm>
          <a:off x="5292892" y="3961398"/>
          <a:ext cx="5264317" cy="784559"/>
        </a:xfrm>
        <a:prstGeom prst="rect">
          <a:avLst/>
        </a:prstGeom>
        <a:solidFill>
          <a:schemeClr val="accent2">
            <a:lumMod val="40000"/>
            <a:lumOff val="60000"/>
          </a:schemeClr>
        </a:solidFill>
        <a:ln>
          <a:solidFill>
            <a:schemeClr val="tx1"/>
          </a:solidFill>
        </a:ln>
      </xdr:spPr>
      <xdr:style>
        <a:lnRef idx="1">
          <a:schemeClr val="accent4"/>
        </a:lnRef>
        <a:fillRef idx="2">
          <a:schemeClr val="accent4"/>
        </a:fillRef>
        <a:effectRef idx="1">
          <a:schemeClr val="accent4"/>
        </a:effectRef>
        <a:fontRef idx="minor">
          <a:schemeClr val="dk1"/>
        </a:fontRef>
      </xdr:style>
      <xdr:txBody>
        <a:bodyPr spcFirstLastPara="0" vertOverflow="clip" horzOverflow="clip" wrap="square" lIns="91440" tIns="45720" rIns="91440" bIns="45720" rtlCol="0" anchor="t">
          <a:noAutofit/>
        </a:bodyPr>
        <a:lstStyle/>
        <a:p>
          <a:pPr marL="0" indent="0" algn="l"/>
          <a:r>
            <a:rPr lang="en-US" sz="1100" b="1">
              <a:solidFill>
                <a:schemeClr val="dk1"/>
              </a:solidFill>
              <a:latin typeface="+mn-lt"/>
              <a:ea typeface="+mn-lt"/>
              <a:cs typeface="+mn-lt"/>
            </a:rPr>
            <a:t>Gearing is conservative with low financial risk, as interest coverage shows profits easily cover finance costs.</a:t>
          </a:r>
        </a:p>
        <a:p>
          <a:pPr marL="0" indent="0" algn="l"/>
          <a:r>
            <a:rPr lang="en-US" sz="1100" b="1">
              <a:solidFill>
                <a:schemeClr val="dk1"/>
              </a:solidFill>
              <a:latin typeface="+mn-lt"/>
              <a:ea typeface="+mn-lt"/>
              <a:cs typeface="+mn-lt"/>
            </a:rPr>
            <a:t>To ensure long-term stability, the company should focus on retained earnings, prudent dividends, and profitability.</a:t>
          </a:r>
        </a:p>
      </xdr:txBody>
    </xdr:sp>
    <xdr:clientData/>
  </xdr:twoCellAnchor>
</xdr:wsDr>
</file>

<file path=xl/drawings/drawing15.xml><?xml version="1.0" encoding="utf-8"?>
<xdr:wsDr xmlns:xdr="http://schemas.openxmlformats.org/drawingml/2006/spreadsheetDrawing" xmlns:a="http://schemas.openxmlformats.org/drawingml/2006/main">
  <xdr:oneCellAnchor>
    <xdr:from>
      <xdr:col>9</xdr:col>
      <xdr:colOff>601825</xdr:colOff>
      <xdr:row>6</xdr:row>
      <xdr:rowOff>43815</xdr:rowOff>
    </xdr:from>
    <xdr:ext cx="2433734" cy="2611950"/>
    <xdr:sp macro="" textlink="">
      <xdr:nvSpPr>
        <xdr:cNvPr id="3" name="TextBox 2">
          <a:extLst>
            <a:ext uri="{FF2B5EF4-FFF2-40B4-BE49-F238E27FC236}">
              <a16:creationId xmlns:a16="http://schemas.microsoft.com/office/drawing/2014/main" id="{4B752CED-92F2-4DA6-B40B-B4A377C56EB8}"/>
            </a:ext>
          </a:extLst>
        </xdr:cNvPr>
        <xdr:cNvSpPr txBox="1"/>
      </xdr:nvSpPr>
      <xdr:spPr>
        <a:xfrm>
          <a:off x="11772243" y="1149134"/>
          <a:ext cx="2433734" cy="2611950"/>
        </a:xfrm>
        <a:prstGeom prst="rect">
          <a:avLst/>
        </a:prstGeom>
        <a:solidFill>
          <a:schemeClr val="tx2">
            <a:lumMod val="10000"/>
            <a:lumOff val="90000"/>
          </a:schemeClr>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en-US" sz="1800" b="1" i="0" u="none" strike="noStrike">
              <a:solidFill>
                <a:schemeClr val="tx1"/>
              </a:solidFill>
              <a:latin typeface="Aptos Narrow" panose="020B0004020202020204" pitchFamily="34" charset="0"/>
            </a:rPr>
            <a:t>Market/Investor</a:t>
          </a:r>
          <a:r>
            <a:rPr lang="en-US" sz="1800" b="1">
              <a:solidFill>
                <a:schemeClr val="tx1"/>
              </a:solidFill>
              <a:latin typeface="+mn-lt"/>
              <a:ea typeface="+mn-lt"/>
              <a:cs typeface="+mn-lt"/>
            </a:rPr>
            <a:t> Ratio -</a:t>
          </a:r>
          <a:r>
            <a:rPr lang="en-US" sz="1800" b="1" i="0" u="none" strike="noStrike">
              <a:solidFill>
                <a:schemeClr val="tx1"/>
              </a:solidFill>
              <a:latin typeface="Aptos Narrow" panose="020B0004020202020204" pitchFamily="34" charset="0"/>
            </a:rPr>
            <a:t> </a:t>
          </a:r>
          <a:r>
            <a:rPr lang="en-US" sz="1800" b="0" i="0" u="none" strike="noStrike">
              <a:solidFill>
                <a:schemeClr val="tx1"/>
              </a:solidFill>
              <a:latin typeface="Aptos Narrow" panose="020B0004020202020204" pitchFamily="34" charset="0"/>
            </a:rPr>
            <a:t>Shows how well company is generating return for their investors, reflecting profitability, market performance and the overall wealth created for shareholders.</a:t>
          </a:r>
        </a:p>
      </xdr:txBody>
    </xdr:sp>
    <xdr:clientData/>
  </xdr:oneCellAnchor>
  <xdr:twoCellAnchor>
    <xdr:from>
      <xdr:col>3</xdr:col>
      <xdr:colOff>872490</xdr:colOff>
      <xdr:row>8</xdr:row>
      <xdr:rowOff>15240</xdr:rowOff>
    </xdr:from>
    <xdr:to>
      <xdr:col>9</xdr:col>
      <xdr:colOff>7620</xdr:colOff>
      <xdr:row>19</xdr:row>
      <xdr:rowOff>175260</xdr:rowOff>
    </xdr:to>
    <xdr:graphicFrame macro="">
      <xdr:nvGraphicFramePr>
        <xdr:cNvPr id="27" name="Chart 2">
          <a:extLst>
            <a:ext uri="{FF2B5EF4-FFF2-40B4-BE49-F238E27FC236}">
              <a16:creationId xmlns:a16="http://schemas.microsoft.com/office/drawing/2014/main" id="{A8F84CB5-AE20-B25E-8428-7F5CB8EB5BD3}"/>
            </a:ext>
            <a:ext uri="{147F2762-F138-4A5C-976F-8EAC2B608ADB}">
              <a16:predDERef xmlns:a16="http://schemas.microsoft.com/office/drawing/2014/main" pred="{4B752CED-92F2-4DA6-B40B-B4A377C56E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680849</xdr:colOff>
      <xdr:row>0</xdr:row>
      <xdr:rowOff>84667</xdr:rowOff>
    </xdr:from>
    <xdr:to>
      <xdr:col>0</xdr:col>
      <xdr:colOff>1103991</xdr:colOff>
      <xdr:row>2</xdr:row>
      <xdr:rowOff>89751</xdr:rowOff>
    </xdr:to>
    <xdr:pic>
      <xdr:nvPicPr>
        <xdr:cNvPr id="4" name="Graphic 3" descr="Work from home Wi-Fi with solid fill">
          <a:hlinkClick xmlns:r="http://schemas.openxmlformats.org/officeDocument/2006/relationships" r:id="rId2"/>
          <a:extLst>
            <a:ext uri="{FF2B5EF4-FFF2-40B4-BE49-F238E27FC236}">
              <a16:creationId xmlns:a16="http://schemas.microsoft.com/office/drawing/2014/main" id="{C4E96ECC-8B4B-45AC-ACFC-48CDC38EAACA}"/>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680849" y="84667"/>
          <a:ext cx="423142" cy="386084"/>
        </a:xfrm>
        <a:prstGeom prst="rect">
          <a:avLst/>
        </a:prstGeom>
      </xdr:spPr>
    </xdr:pic>
    <xdr:clientData/>
  </xdr:twoCellAnchor>
  <xdr:twoCellAnchor>
    <xdr:from>
      <xdr:col>0</xdr:col>
      <xdr:colOff>1231436</xdr:colOff>
      <xdr:row>0</xdr:row>
      <xdr:rowOff>145879</xdr:rowOff>
    </xdr:from>
    <xdr:to>
      <xdr:col>0</xdr:col>
      <xdr:colOff>1605882</xdr:colOff>
      <xdr:row>2</xdr:row>
      <xdr:rowOff>75467</xdr:rowOff>
    </xdr:to>
    <xdr:sp macro="" textlink="">
      <xdr:nvSpPr>
        <xdr:cNvPr id="5" name="Arrow: Right 4">
          <a:hlinkClick xmlns:r="http://schemas.openxmlformats.org/officeDocument/2006/relationships" r:id="rId5"/>
          <a:extLst>
            <a:ext uri="{FF2B5EF4-FFF2-40B4-BE49-F238E27FC236}">
              <a16:creationId xmlns:a16="http://schemas.microsoft.com/office/drawing/2014/main" id="{FB53F7F9-467D-4921-814D-1A5E96E3847A}"/>
            </a:ext>
          </a:extLst>
        </xdr:cNvPr>
        <xdr:cNvSpPr/>
      </xdr:nvSpPr>
      <xdr:spPr>
        <a:xfrm>
          <a:off x="1231436" y="145879"/>
          <a:ext cx="374446" cy="310588"/>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228600</xdr:colOff>
      <xdr:row>0</xdr:row>
      <xdr:rowOff>126765</xdr:rowOff>
    </xdr:from>
    <xdr:to>
      <xdr:col>0</xdr:col>
      <xdr:colOff>574801</xdr:colOff>
      <xdr:row>2</xdr:row>
      <xdr:rowOff>59349</xdr:rowOff>
    </xdr:to>
    <xdr:sp macro="" textlink="">
      <xdr:nvSpPr>
        <xdr:cNvPr id="6" name="Arrow: Left 5">
          <a:hlinkClick xmlns:r="http://schemas.openxmlformats.org/officeDocument/2006/relationships" r:id="rId6"/>
          <a:extLst>
            <a:ext uri="{FF2B5EF4-FFF2-40B4-BE49-F238E27FC236}">
              <a16:creationId xmlns:a16="http://schemas.microsoft.com/office/drawing/2014/main" id="{F39B27D0-3109-491E-B55C-6CABC8C8E9A3}"/>
            </a:ext>
          </a:extLst>
        </xdr:cNvPr>
        <xdr:cNvSpPr/>
      </xdr:nvSpPr>
      <xdr:spPr>
        <a:xfrm>
          <a:off x="228600" y="126765"/>
          <a:ext cx="346201" cy="313584"/>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578720</xdr:colOff>
      <xdr:row>0</xdr:row>
      <xdr:rowOff>169293</xdr:rowOff>
    </xdr:from>
    <xdr:to>
      <xdr:col>13</xdr:col>
      <xdr:colOff>45849</xdr:colOff>
      <xdr:row>2</xdr:row>
      <xdr:rowOff>64268</xdr:rowOff>
    </xdr:to>
    <xdr:sp macro="" textlink="">
      <xdr:nvSpPr>
        <xdr:cNvPr id="7" name="Rectangle: Rounded Corners 6">
          <a:hlinkClick xmlns:r="http://schemas.openxmlformats.org/officeDocument/2006/relationships" r:id="rId7"/>
          <a:extLst>
            <a:ext uri="{FF2B5EF4-FFF2-40B4-BE49-F238E27FC236}">
              <a16:creationId xmlns:a16="http://schemas.microsoft.com/office/drawing/2014/main" id="{D279077C-23B7-4AD2-BAD6-704788529CB7}"/>
            </a:ext>
          </a:extLst>
        </xdr:cNvPr>
        <xdr:cNvSpPr/>
      </xdr:nvSpPr>
      <xdr:spPr>
        <a:xfrm>
          <a:off x="12372787" y="169293"/>
          <a:ext cx="1897062" cy="2759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editAs="oneCell">
    <xdr:from>
      <xdr:col>3</xdr:col>
      <xdr:colOff>596516</xdr:colOff>
      <xdr:row>62</xdr:row>
      <xdr:rowOff>50241</xdr:rowOff>
    </xdr:from>
    <xdr:to>
      <xdr:col>13</xdr:col>
      <xdr:colOff>457534</xdr:colOff>
      <xdr:row>72</xdr:row>
      <xdr:rowOff>635348</xdr:rowOff>
    </xdr:to>
    <xdr:pic>
      <xdr:nvPicPr>
        <xdr:cNvPr id="17" name="Picture 12">
          <a:extLst>
            <a:ext uri="{FF2B5EF4-FFF2-40B4-BE49-F238E27FC236}">
              <a16:creationId xmlns:a16="http://schemas.microsoft.com/office/drawing/2014/main" id="{2C8BFB88-B8D4-2420-C928-B0B779BE3E28}"/>
            </a:ext>
            <a:ext uri="{147F2762-F138-4A5C-976F-8EAC2B608ADB}">
              <a16:predDERef xmlns:a16="http://schemas.microsoft.com/office/drawing/2014/main" pred="{D279077C-23B7-4AD2-BAD6-704788529CB7}"/>
            </a:ext>
          </a:extLst>
        </xdr:cNvPr>
        <xdr:cNvPicPr>
          <a:picLocks noChangeAspect="1"/>
        </xdr:cNvPicPr>
      </xdr:nvPicPr>
      <xdr:blipFill rotWithShape="1">
        <a:blip xmlns:r="http://schemas.openxmlformats.org/officeDocument/2006/relationships" r:embed="rId8"/>
        <a:srcRect t="13557" b="21311"/>
        <a:stretch>
          <a:fillRect/>
        </a:stretch>
      </xdr:blipFill>
      <xdr:spPr>
        <a:xfrm>
          <a:off x="5243879" y="16897977"/>
          <a:ext cx="9224093" cy="2394857"/>
        </a:xfrm>
        <a:prstGeom prst="rect">
          <a:avLst/>
        </a:prstGeom>
        <a:ln>
          <a:noFill/>
        </a:ln>
        <a:effectLst>
          <a:softEdge rad="112500"/>
        </a:effectLst>
      </xdr:spPr>
    </xdr:pic>
    <xdr:clientData/>
  </xdr:twoCellAnchor>
  <xdr:twoCellAnchor>
    <xdr:from>
      <xdr:col>4</xdr:col>
      <xdr:colOff>0</xdr:colOff>
      <xdr:row>20</xdr:row>
      <xdr:rowOff>50242</xdr:rowOff>
    </xdr:from>
    <xdr:to>
      <xdr:col>8</xdr:col>
      <xdr:colOff>862484</xdr:colOff>
      <xdr:row>24</xdr:row>
      <xdr:rowOff>88342</xdr:rowOff>
    </xdr:to>
    <xdr:sp macro="" textlink="">
      <xdr:nvSpPr>
        <xdr:cNvPr id="2" name="TextBox 7">
          <a:extLst>
            <a:ext uri="{FF2B5EF4-FFF2-40B4-BE49-F238E27FC236}">
              <a16:creationId xmlns:a16="http://schemas.microsoft.com/office/drawing/2014/main" id="{065B6414-37DA-448B-B323-8879904EAC6B}"/>
            </a:ext>
            <a:ext uri="{147F2762-F138-4A5C-976F-8EAC2B608ADB}">
              <a16:predDERef xmlns:a16="http://schemas.microsoft.com/office/drawing/2014/main" pred="{2C8BFB88-B8D4-2420-C928-B0B779BE3E28}"/>
            </a:ext>
          </a:extLst>
        </xdr:cNvPr>
        <xdr:cNvSpPr txBox="1"/>
      </xdr:nvSpPr>
      <xdr:spPr>
        <a:xfrm>
          <a:off x="5543341" y="3977473"/>
          <a:ext cx="5618703" cy="774979"/>
        </a:xfrm>
        <a:prstGeom prst="rect">
          <a:avLst/>
        </a:prstGeom>
        <a:solidFill>
          <a:schemeClr val="accent2">
            <a:lumMod val="40000"/>
            <a:lumOff val="60000"/>
          </a:schemeClr>
        </a:solidFill>
        <a:ln>
          <a:solidFill>
            <a:schemeClr val="tx1"/>
          </a:solidFill>
        </a:ln>
      </xdr:spPr>
      <xdr:style>
        <a:lnRef idx="1">
          <a:schemeClr val="accent4"/>
        </a:lnRef>
        <a:fillRef idx="2">
          <a:schemeClr val="accent4"/>
        </a:fillRef>
        <a:effectRef idx="1">
          <a:schemeClr val="accent4"/>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marL="0" indent="0" algn="l"/>
          <a:r>
            <a:rPr lang="en-US" sz="1100" b="1">
              <a:solidFill>
                <a:schemeClr val="dk1"/>
              </a:solidFill>
              <a:latin typeface="+mn-lt"/>
              <a:ea typeface="+mn-lt"/>
              <a:cs typeface="+mn-lt"/>
            </a:rPr>
            <a:t>EPS, DPS, and yield declined, reducing shareholder returns, while payout ratio fell as more earnings were retained.</a:t>
          </a:r>
        </a:p>
        <a:p>
          <a:pPr marL="0" indent="0" algn="l"/>
          <a:r>
            <a:rPr lang="en-US" sz="1100" b="1">
              <a:solidFill>
                <a:schemeClr val="dk1"/>
              </a:solidFill>
              <a:latin typeface="+mn-lt"/>
              <a:ea typeface="+mn-lt"/>
              <a:cs typeface="+mn-lt"/>
            </a:rPr>
            <a:t>P/E ratio increased, reflecting investor confidence; focus should be on stable dividends, earnings growth, and clear communication.</a:t>
          </a: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1</xdr:col>
      <xdr:colOff>0</xdr:colOff>
      <xdr:row>6</xdr:row>
      <xdr:rowOff>92927</xdr:rowOff>
    </xdr:from>
    <xdr:to>
      <xdr:col>20</xdr:col>
      <xdr:colOff>590550</xdr:colOff>
      <xdr:row>17</xdr:row>
      <xdr:rowOff>65048</xdr:rowOff>
    </xdr:to>
    <xdr:sp macro="" textlink="">
      <xdr:nvSpPr>
        <xdr:cNvPr id="3" name="TextBox 1">
          <a:extLst>
            <a:ext uri="{FF2B5EF4-FFF2-40B4-BE49-F238E27FC236}">
              <a16:creationId xmlns:a16="http://schemas.microsoft.com/office/drawing/2014/main" id="{CDD12102-C8D2-44F1-AAE2-2C42D8F167AB}"/>
            </a:ext>
          </a:extLst>
        </xdr:cNvPr>
        <xdr:cNvSpPr txBox="1"/>
      </xdr:nvSpPr>
      <xdr:spPr>
        <a:xfrm>
          <a:off x="613317" y="1254512"/>
          <a:ext cx="15960648" cy="2629829"/>
        </a:xfrm>
        <a:prstGeom prst="rect">
          <a:avLst/>
        </a:prstGeom>
        <a:solidFill>
          <a:schemeClr val="accent4">
            <a:lumMod val="20000"/>
            <a:lumOff val="8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600">
              <a:solidFill>
                <a:schemeClr val="dk1"/>
              </a:solidFill>
              <a:latin typeface="+mn-lt"/>
              <a:ea typeface="+mn-lt"/>
              <a:cs typeface="+mn-lt"/>
            </a:rPr>
            <a:t>The Du</a:t>
          </a:r>
          <a:r>
            <a:rPr lang="en-US" sz="1600" b="0" i="0" u="none" strike="noStrike">
              <a:solidFill>
                <a:schemeClr val="dk1"/>
              </a:solidFill>
              <a:latin typeface="Aptos Narrow" panose="020B0004020202020204" pitchFamily="34" charset="0"/>
            </a:rPr>
            <a:t>-</a:t>
          </a:r>
          <a:r>
            <a:rPr lang="en-US" sz="1600">
              <a:solidFill>
                <a:schemeClr val="dk1"/>
              </a:solidFill>
              <a:latin typeface="+mn-lt"/>
              <a:ea typeface="+mn-lt"/>
              <a:cs typeface="+mn-lt"/>
            </a:rPr>
            <a:t>Pont Analysis  is a method used in finance to break down a company’s Return on Equity (ROE) into several components. This helps you understand why ROE is high or low</a:t>
          </a:r>
          <a:r>
            <a:rPr lang="en-US" sz="1600" b="0" i="0" u="none" strike="noStrike">
              <a:solidFill>
                <a:schemeClr val="dk1"/>
              </a:solidFill>
              <a:latin typeface="Aptos Narrow" panose="020B0004020202020204" pitchFamily="34" charset="0"/>
            </a:rPr>
            <a:t>, </a:t>
          </a:r>
          <a:r>
            <a:rPr lang="en-US" sz="1600">
              <a:solidFill>
                <a:schemeClr val="dk1"/>
              </a:solidFill>
              <a:latin typeface="+mn-lt"/>
              <a:ea typeface="+mn-lt"/>
              <a:cs typeface="+mn-lt"/>
            </a:rPr>
            <a:t>whether it’s due to profitability, efficiency, or leverage.</a:t>
          </a:r>
          <a:endParaRPr lang="en-US" sz="1600" b="0" i="0" u="none" strike="noStrike">
            <a:solidFill>
              <a:schemeClr val="dk1"/>
            </a:solidFill>
            <a:latin typeface="Aptos Narrow" panose="020B0004020202020204" pitchFamily="34" charset="0"/>
          </a:endParaRPr>
        </a:p>
        <a:p>
          <a:pPr marL="0" indent="0"/>
          <a:r>
            <a:rPr lang="en-US" sz="1600" b="0" i="0" u="none" strike="noStrike">
              <a:solidFill>
                <a:schemeClr val="dk1"/>
              </a:solidFill>
              <a:latin typeface="Aptos Narrow" panose="020B0004020202020204" pitchFamily="34" charset="0"/>
            </a:rPr>
            <a:t>It analyzes what drives ROE and helps investors and managers identify strengths and weaknesses in operations, asset use and financing.</a:t>
          </a:r>
          <a:endParaRPr lang="en-US" sz="1600" b="1" i="0" u="none" strike="noStrike">
            <a:solidFill>
              <a:srgbClr val="C00000"/>
            </a:solidFill>
            <a:latin typeface="Aptos Narrow" panose="020B0004020202020204" pitchFamily="34" charset="0"/>
          </a:endParaRPr>
        </a:p>
        <a:p>
          <a:pPr marL="0" indent="0"/>
          <a:endParaRPr lang="en-US" sz="1600" b="1" i="0" u="none" strike="noStrike">
            <a:solidFill>
              <a:srgbClr val="C00000"/>
            </a:solidFill>
            <a:latin typeface="Aptos Narrow" panose="020B0004020202020204" pitchFamily="34" charset="0"/>
          </a:endParaRPr>
        </a:p>
        <a:p>
          <a:pPr marL="0" indent="0" algn="ctr"/>
          <a:r>
            <a:rPr lang="en-US" sz="1600" b="1" i="0" u="none" strike="noStrike">
              <a:solidFill>
                <a:srgbClr val="C00000"/>
              </a:solidFill>
              <a:latin typeface="Aptos Narrow" panose="020B0004020202020204" pitchFamily="34" charset="0"/>
            </a:rPr>
            <a:t>ROE  =  Net Profit Ratio×Asset Turnover×Equity Multiplier</a:t>
          </a:r>
          <a:endParaRPr lang="en-US" sz="1600" b="0" i="0" u="none" strike="noStrike">
            <a:solidFill>
              <a:schemeClr val="dk1"/>
            </a:solidFill>
            <a:latin typeface="Aptos Narrow" panose="020B0004020202020204" pitchFamily="34" charset="0"/>
          </a:endParaRPr>
        </a:p>
        <a:p>
          <a:pPr marL="0" indent="0" algn="ctr"/>
          <a:endParaRPr lang="en-US" sz="1600" b="0" i="0" u="none" strike="noStrike">
            <a:solidFill>
              <a:schemeClr val="dk1"/>
            </a:solidFill>
            <a:latin typeface="Aptos Narrow" panose="020B0004020202020204" pitchFamily="34" charset="0"/>
          </a:endParaRPr>
        </a:p>
        <a:p>
          <a:pPr marL="0" indent="0"/>
          <a:r>
            <a:rPr lang="en-US" sz="1600" b="0" i="0" u="none" strike="noStrike">
              <a:solidFill>
                <a:schemeClr val="dk1"/>
              </a:solidFill>
              <a:latin typeface="Aptos Narrow" panose="020B0004020202020204" pitchFamily="34" charset="0"/>
            </a:rPr>
            <a:t>Net Profit Ratio = Net Profit/Sales → measures </a:t>
          </a:r>
          <a:r>
            <a:rPr lang="en-US" sz="1600" b="1" i="0" u="none" strike="noStrike">
              <a:solidFill>
                <a:schemeClr val="dk1"/>
              </a:solidFill>
              <a:latin typeface="Aptos Narrow" panose="020B0004020202020204" pitchFamily="34" charset="0"/>
            </a:rPr>
            <a:t>profitability</a:t>
          </a:r>
          <a:endParaRPr lang="en-US" sz="1600" b="0" i="0" u="none" strike="noStrike">
            <a:solidFill>
              <a:schemeClr val="dk1"/>
            </a:solidFill>
            <a:latin typeface="Aptos Narrow" panose="020B0004020202020204" pitchFamily="34" charset="0"/>
          </a:endParaRPr>
        </a:p>
        <a:p>
          <a:pPr marL="0" indent="0"/>
          <a:r>
            <a:rPr lang="en-US" sz="1600" b="0" i="0" u="none" strike="noStrike">
              <a:solidFill>
                <a:schemeClr val="dk1"/>
              </a:solidFill>
              <a:latin typeface="Aptos Narrow" panose="020B0004020202020204" pitchFamily="34" charset="0"/>
            </a:rPr>
            <a:t>Asset Turnover = Sales/Total Assets → measures </a:t>
          </a:r>
          <a:r>
            <a:rPr lang="en-US" sz="1600" b="1" i="0" u="none" strike="noStrike">
              <a:solidFill>
                <a:schemeClr val="dk1"/>
              </a:solidFill>
              <a:latin typeface="Aptos Narrow" panose="020B0004020202020204" pitchFamily="34" charset="0"/>
            </a:rPr>
            <a:t>efficiency</a:t>
          </a:r>
          <a:endParaRPr lang="en-US" sz="1600" b="0" i="0" u="none" strike="noStrike">
            <a:solidFill>
              <a:schemeClr val="dk1"/>
            </a:solidFill>
            <a:latin typeface="Aptos Narrow" panose="020B0004020202020204" pitchFamily="34" charset="0"/>
          </a:endParaRPr>
        </a:p>
        <a:p>
          <a:pPr marL="0" indent="0"/>
          <a:r>
            <a:rPr lang="en-US" sz="1600" b="0" i="0" u="none" strike="noStrike">
              <a:solidFill>
                <a:schemeClr val="dk1"/>
              </a:solidFill>
              <a:latin typeface="Aptos Narrow" panose="020B0004020202020204" pitchFamily="34" charset="0"/>
            </a:rPr>
            <a:t>Equity Multiplier = Total Assets/Equity → measures </a:t>
          </a:r>
          <a:r>
            <a:rPr lang="en-US" sz="1600" b="1" i="0" u="none" strike="noStrike">
              <a:solidFill>
                <a:schemeClr val="dk1"/>
              </a:solidFill>
              <a:latin typeface="Aptos Narrow" panose="020B0004020202020204" pitchFamily="34" charset="0"/>
            </a:rPr>
            <a:t>leverage</a:t>
          </a:r>
          <a:endParaRPr lang="en-US" sz="1400" b="1" i="0" u="none" strike="noStrike">
            <a:solidFill>
              <a:schemeClr val="accent1"/>
            </a:solidFill>
            <a:latin typeface="Aptos Narrow" panose="020B0004020202020204" pitchFamily="34" charset="0"/>
          </a:endParaRPr>
        </a:p>
        <a:p>
          <a:pPr marL="0" indent="0" algn="ctr"/>
          <a:r>
            <a:rPr lang="en-US" sz="1400" b="1" i="0" u="none" strike="noStrike">
              <a:solidFill>
                <a:schemeClr val="accent1"/>
              </a:solidFill>
              <a:latin typeface="Aptos Narrow" panose="020B0004020202020204" pitchFamily="34" charset="0"/>
            </a:rPr>
            <a:t>ROE=Net Profit​/Equity</a:t>
          </a:r>
        </a:p>
      </xdr:txBody>
    </xdr:sp>
    <xdr:clientData/>
  </xdr:twoCellAnchor>
  <xdr:twoCellAnchor>
    <xdr:from>
      <xdr:col>4</xdr:col>
      <xdr:colOff>629563</xdr:colOff>
      <xdr:row>23</xdr:row>
      <xdr:rowOff>11906</xdr:rowOff>
    </xdr:from>
    <xdr:to>
      <xdr:col>15</xdr:col>
      <xdr:colOff>583406</xdr:colOff>
      <xdr:row>38</xdr:row>
      <xdr:rowOff>0</xdr:rowOff>
    </xdr:to>
    <xdr:graphicFrame macro="">
      <xdr:nvGraphicFramePr>
        <xdr:cNvPr id="9" name="Chart 2">
          <a:extLst>
            <a:ext uri="{FF2B5EF4-FFF2-40B4-BE49-F238E27FC236}">
              <a16:creationId xmlns:a16="http://schemas.microsoft.com/office/drawing/2014/main" id="{A572837F-5056-B7EE-F299-8E2BC1B8B9BE}"/>
            </a:ext>
            <a:ext uri="{147F2762-F138-4A5C-976F-8EAC2B608ADB}">
              <a16:predDERef xmlns:a16="http://schemas.microsoft.com/office/drawing/2014/main" pred="{CDD12102-C8D2-44F1-AAE2-2C42D8F167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0</xdr:colOff>
      <xdr:row>23</xdr:row>
      <xdr:rowOff>23812</xdr:rowOff>
    </xdr:from>
    <xdr:to>
      <xdr:col>21</xdr:col>
      <xdr:colOff>14941</xdr:colOff>
      <xdr:row>38</xdr:row>
      <xdr:rowOff>0</xdr:rowOff>
    </xdr:to>
    <xdr:graphicFrame macro="">
      <xdr:nvGraphicFramePr>
        <xdr:cNvPr id="4" name="Chart 3">
          <a:extLst>
            <a:ext uri="{FF2B5EF4-FFF2-40B4-BE49-F238E27FC236}">
              <a16:creationId xmlns:a16="http://schemas.microsoft.com/office/drawing/2014/main" id="{FA74D8A9-8606-99E7-2545-5EDB7E583A14}"/>
            </a:ext>
            <a:ext uri="{147F2762-F138-4A5C-976F-8EAC2B608ADB}">
              <a16:predDERef xmlns:a16="http://schemas.microsoft.com/office/drawing/2014/main" pred="{A572837F-5056-B7EE-F299-8E2BC1B8B9B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498713</xdr:colOff>
      <xdr:row>0</xdr:row>
      <xdr:rowOff>111512</xdr:rowOff>
    </xdr:from>
    <xdr:to>
      <xdr:col>1</xdr:col>
      <xdr:colOff>921855</xdr:colOff>
      <xdr:row>2</xdr:row>
      <xdr:rowOff>114105</xdr:rowOff>
    </xdr:to>
    <xdr:pic>
      <xdr:nvPicPr>
        <xdr:cNvPr id="5" name="Graphic 4" descr="Work from home Wi-Fi with solid fill">
          <a:hlinkClick xmlns:r="http://schemas.openxmlformats.org/officeDocument/2006/relationships" r:id="rId3"/>
          <a:extLst>
            <a:ext uri="{FF2B5EF4-FFF2-40B4-BE49-F238E27FC236}">
              <a16:creationId xmlns:a16="http://schemas.microsoft.com/office/drawing/2014/main" id="{3589BD1D-B356-4D84-ACDB-BE7129A8893B}"/>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1112030" y="111512"/>
          <a:ext cx="423142" cy="374300"/>
        </a:xfrm>
        <a:prstGeom prst="rect">
          <a:avLst/>
        </a:prstGeom>
      </xdr:spPr>
    </xdr:pic>
    <xdr:clientData/>
  </xdr:twoCellAnchor>
  <xdr:twoCellAnchor>
    <xdr:from>
      <xdr:col>1</xdr:col>
      <xdr:colOff>1049300</xdr:colOff>
      <xdr:row>0</xdr:row>
      <xdr:rowOff>172724</xdr:rowOff>
    </xdr:from>
    <xdr:to>
      <xdr:col>1</xdr:col>
      <xdr:colOff>1423746</xdr:colOff>
      <xdr:row>2</xdr:row>
      <xdr:rowOff>99821</xdr:rowOff>
    </xdr:to>
    <xdr:sp macro="" textlink="">
      <xdr:nvSpPr>
        <xdr:cNvPr id="6" name="Arrow: Right 5">
          <a:hlinkClick xmlns:r="http://schemas.openxmlformats.org/officeDocument/2006/relationships" r:id="rId6"/>
          <a:extLst>
            <a:ext uri="{FF2B5EF4-FFF2-40B4-BE49-F238E27FC236}">
              <a16:creationId xmlns:a16="http://schemas.microsoft.com/office/drawing/2014/main" id="{F06DB95B-CCD0-4DF5-AD49-501129F91DEB}"/>
            </a:ext>
          </a:extLst>
        </xdr:cNvPr>
        <xdr:cNvSpPr/>
      </xdr:nvSpPr>
      <xdr:spPr>
        <a:xfrm>
          <a:off x="1662617" y="172724"/>
          <a:ext cx="374446" cy="298804"/>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46464</xdr:colOff>
      <xdr:row>0</xdr:row>
      <xdr:rowOff>153610</xdr:rowOff>
    </xdr:from>
    <xdr:to>
      <xdr:col>1</xdr:col>
      <xdr:colOff>392665</xdr:colOff>
      <xdr:row>2</xdr:row>
      <xdr:rowOff>83703</xdr:rowOff>
    </xdr:to>
    <xdr:sp macro="" textlink="">
      <xdr:nvSpPr>
        <xdr:cNvPr id="7" name="Arrow: Left 6">
          <a:hlinkClick xmlns:r="http://schemas.openxmlformats.org/officeDocument/2006/relationships" r:id="rId7"/>
          <a:extLst>
            <a:ext uri="{FF2B5EF4-FFF2-40B4-BE49-F238E27FC236}">
              <a16:creationId xmlns:a16="http://schemas.microsoft.com/office/drawing/2014/main" id="{F2DA1D3A-5995-4D28-99A8-75B822561392}"/>
            </a:ext>
          </a:extLst>
        </xdr:cNvPr>
        <xdr:cNvSpPr/>
      </xdr:nvSpPr>
      <xdr:spPr>
        <a:xfrm>
          <a:off x="659781" y="153610"/>
          <a:ext cx="346201" cy="301800"/>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342648</xdr:colOff>
      <xdr:row>0</xdr:row>
      <xdr:rowOff>168260</xdr:rowOff>
    </xdr:from>
    <xdr:to>
      <xdr:col>21</xdr:col>
      <xdr:colOff>405083</xdr:colOff>
      <xdr:row>2</xdr:row>
      <xdr:rowOff>60744</xdr:rowOff>
    </xdr:to>
    <xdr:sp macro="" textlink="">
      <xdr:nvSpPr>
        <xdr:cNvPr id="8" name="Rectangle: Rounded Corners 7">
          <a:hlinkClick xmlns:r="http://schemas.openxmlformats.org/officeDocument/2006/relationships" r:id="rId8"/>
          <a:extLst>
            <a:ext uri="{FF2B5EF4-FFF2-40B4-BE49-F238E27FC236}">
              <a16:creationId xmlns:a16="http://schemas.microsoft.com/office/drawing/2014/main" id="{BB114B77-8362-4EB0-9469-A308A3C2C5D4}"/>
            </a:ext>
          </a:extLst>
        </xdr:cNvPr>
        <xdr:cNvSpPr/>
      </xdr:nvSpPr>
      <xdr:spPr>
        <a:xfrm>
          <a:off x="15015794" y="168260"/>
          <a:ext cx="1902387" cy="26419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17909</xdr:colOff>
      <xdr:row>0</xdr:row>
      <xdr:rowOff>83820</xdr:rowOff>
    </xdr:from>
    <xdr:to>
      <xdr:col>1</xdr:col>
      <xdr:colOff>441051</xdr:colOff>
      <xdr:row>2</xdr:row>
      <xdr:rowOff>92360</xdr:rowOff>
    </xdr:to>
    <xdr:pic>
      <xdr:nvPicPr>
        <xdr:cNvPr id="2" name="Graphic 1" descr="Work from home Wi-Fi with solid fill">
          <a:hlinkClick xmlns:r="http://schemas.openxmlformats.org/officeDocument/2006/relationships" r:id="rId1"/>
          <a:extLst>
            <a:ext uri="{FF2B5EF4-FFF2-40B4-BE49-F238E27FC236}">
              <a16:creationId xmlns:a16="http://schemas.microsoft.com/office/drawing/2014/main" id="{19D8CB1E-5A60-41D5-935E-FB612FC9199F}"/>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673229" y="83820"/>
          <a:ext cx="423142" cy="374300"/>
        </a:xfrm>
        <a:prstGeom prst="rect">
          <a:avLst/>
        </a:prstGeom>
      </xdr:spPr>
    </xdr:pic>
    <xdr:clientData/>
  </xdr:twoCellAnchor>
  <xdr:twoCellAnchor>
    <xdr:from>
      <xdr:col>1</xdr:col>
      <xdr:colOff>568496</xdr:colOff>
      <xdr:row>0</xdr:row>
      <xdr:rowOff>145032</xdr:rowOff>
    </xdr:from>
    <xdr:to>
      <xdr:col>1</xdr:col>
      <xdr:colOff>959223</xdr:colOff>
      <xdr:row>2</xdr:row>
      <xdr:rowOff>78076</xdr:rowOff>
    </xdr:to>
    <xdr:sp macro="" textlink="">
      <xdr:nvSpPr>
        <xdr:cNvPr id="6" name="Arrow: Right 2">
          <a:hlinkClick xmlns:r="http://schemas.openxmlformats.org/officeDocument/2006/relationships" r:id="rId4"/>
          <a:extLst>
            <a:ext uri="{FF2B5EF4-FFF2-40B4-BE49-F238E27FC236}">
              <a16:creationId xmlns:a16="http://schemas.microsoft.com/office/drawing/2014/main" id="{B9D8422E-E7F9-4A18-A430-6853EF9ADDCE}"/>
            </a:ext>
          </a:extLst>
        </xdr:cNvPr>
        <xdr:cNvSpPr/>
      </xdr:nvSpPr>
      <xdr:spPr>
        <a:xfrm>
          <a:off x="1222920" y="145032"/>
          <a:ext cx="390727" cy="291632"/>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220980</xdr:colOff>
      <xdr:row>0</xdr:row>
      <xdr:rowOff>125918</xdr:rowOff>
    </xdr:from>
    <xdr:to>
      <xdr:col>0</xdr:col>
      <xdr:colOff>567181</xdr:colOff>
      <xdr:row>2</xdr:row>
      <xdr:rowOff>61958</xdr:rowOff>
    </xdr:to>
    <xdr:sp macro="" textlink="">
      <xdr:nvSpPr>
        <xdr:cNvPr id="4" name="Arrow: Left 3">
          <a:hlinkClick xmlns:r="http://schemas.openxmlformats.org/officeDocument/2006/relationships" r:id="rId5"/>
          <a:extLst>
            <a:ext uri="{FF2B5EF4-FFF2-40B4-BE49-F238E27FC236}">
              <a16:creationId xmlns:a16="http://schemas.microsoft.com/office/drawing/2014/main" id="{74000553-87DF-4845-B911-46028257DCBA}"/>
            </a:ext>
          </a:extLst>
        </xdr:cNvPr>
        <xdr:cNvSpPr/>
      </xdr:nvSpPr>
      <xdr:spPr>
        <a:xfrm>
          <a:off x="220980" y="125918"/>
          <a:ext cx="346201" cy="301800"/>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429069</xdr:colOff>
      <xdr:row>0</xdr:row>
      <xdr:rowOff>145586</xdr:rowOff>
    </xdr:from>
    <xdr:to>
      <xdr:col>21</xdr:col>
      <xdr:colOff>502656</xdr:colOff>
      <xdr:row>2</xdr:row>
      <xdr:rowOff>44017</xdr:rowOff>
    </xdr:to>
    <xdr:sp macro="" textlink="">
      <xdr:nvSpPr>
        <xdr:cNvPr id="5" name="Rectangle: Rounded Corners 4">
          <a:hlinkClick xmlns:r="http://schemas.openxmlformats.org/officeDocument/2006/relationships" r:id="rId6"/>
          <a:extLst>
            <a:ext uri="{FF2B5EF4-FFF2-40B4-BE49-F238E27FC236}">
              <a16:creationId xmlns:a16="http://schemas.microsoft.com/office/drawing/2014/main" id="{FA7753C7-669F-4A6F-9CDA-577F5F8D7ABC}"/>
            </a:ext>
          </a:extLst>
        </xdr:cNvPr>
        <xdr:cNvSpPr/>
      </xdr:nvSpPr>
      <xdr:spPr>
        <a:xfrm>
          <a:off x="12125769" y="145586"/>
          <a:ext cx="1902387" cy="26419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oneCellAnchor>
    <xdr:from>
      <xdr:col>8</xdr:col>
      <xdr:colOff>198120</xdr:colOff>
      <xdr:row>15</xdr:row>
      <xdr:rowOff>30480</xdr:rowOff>
    </xdr:from>
    <xdr:ext cx="184731" cy="264560"/>
    <xdr:sp macro="" textlink="">
      <xdr:nvSpPr>
        <xdr:cNvPr id="3" name="TextBox 2">
          <a:extLst>
            <a:ext uri="{FF2B5EF4-FFF2-40B4-BE49-F238E27FC236}">
              <a16:creationId xmlns:a16="http://schemas.microsoft.com/office/drawing/2014/main" id="{C9DCCE5D-AE7A-67DF-B4BC-E17DD333C0D5}"/>
            </a:ext>
          </a:extLst>
        </xdr:cNvPr>
        <xdr:cNvSpPr txBox="1"/>
      </xdr:nvSpPr>
      <xdr:spPr>
        <a:xfrm>
          <a:off x="7962900" y="252984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0</xdr:col>
      <xdr:colOff>171450</xdr:colOff>
      <xdr:row>0</xdr:row>
      <xdr:rowOff>19050</xdr:rowOff>
    </xdr:from>
    <xdr:ext cx="0" cy="0"/>
    <xdr:sp macro="" textlink="">
      <xdr:nvSpPr>
        <xdr:cNvPr id="11" name="TextBox 6">
          <a:extLst>
            <a:ext uri="{FF2B5EF4-FFF2-40B4-BE49-F238E27FC236}">
              <a16:creationId xmlns:a16="http://schemas.microsoft.com/office/drawing/2014/main" id="{93667FFA-68BE-748A-5D84-EAB9BB2D0FFD}"/>
            </a:ext>
            <a:ext uri="{147F2762-F138-4A5C-976F-8EAC2B608ADB}">
              <a16:predDERef xmlns:a16="http://schemas.microsoft.com/office/drawing/2014/main" pred="{C9DCCE5D-AE7A-67DF-B4BC-E17DD333C0D5}"/>
            </a:ext>
          </a:extLst>
        </xdr:cNvPr>
        <xdr:cNvSpPr txBox="1"/>
      </xdr:nvSpPr>
      <xdr:spPr>
        <a:xfrm>
          <a:off x="171450" y="19050"/>
          <a:ext cx="0" cy="0"/>
        </a:xfrm>
        <a:prstGeom prst="rect">
          <a:avLst/>
        </a:prstGeom>
        <a:solidFill>
          <a:schemeClr val="accent2">
            <a:lumMod val="20000"/>
            <a:lumOff val="80000"/>
          </a:schemeClr>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200" b="1"/>
            <a:t>The company’s capital structure is heavily equity-based, with debt forming only a small proportion of financing.</a:t>
          </a:r>
        </a:p>
        <a:p>
          <a:endParaRPr lang="en-US" sz="1200"/>
        </a:p>
        <a:p>
          <a:r>
            <a:rPr lang="en-US" sz="1200" b="1"/>
            <a:t>From 2024 to 2025</a:t>
          </a:r>
          <a:r>
            <a:rPr lang="en-US" sz="1200" b="1" baseline="0"/>
            <a:t> ;</a:t>
          </a:r>
          <a:r>
            <a:rPr lang="en-US" sz="1200"/>
            <a:t> </a:t>
          </a:r>
          <a:r>
            <a:rPr lang="en-US" sz="1200" b="1"/>
            <a:t>debt increased from 6.65% to 8.69%, while equity fell slightly from 93.35% to 91.31%.</a:t>
          </a:r>
        </a:p>
        <a:p>
          <a:endParaRPr lang="en-US" sz="1200"/>
        </a:p>
        <a:p>
          <a:r>
            <a:rPr lang="en-US" sz="1200" b="1">
              <a:solidFill>
                <a:srgbClr val="0070C0"/>
              </a:solidFill>
            </a:rPr>
            <a:t>Strength: </a:t>
          </a:r>
          <a:r>
            <a:rPr lang="en-US" sz="1200" b="1"/>
            <a:t>Low financial risk, as the company is not highly dependent on borrowings.</a:t>
          </a:r>
        </a:p>
        <a:p>
          <a:r>
            <a:rPr lang="en-US" sz="1200" b="1">
              <a:solidFill>
                <a:srgbClr val="FF0000"/>
              </a:solidFill>
            </a:rPr>
            <a:t>Observation: </a:t>
          </a:r>
          <a:r>
            <a:rPr lang="en-US" sz="1200" b="1"/>
            <a:t>The rising debt share signals a gradual increase in leverage, which could improve returns if managed well but may also raise long-term obligations.</a:t>
          </a:r>
        </a:p>
        <a:p>
          <a:endParaRPr lang="en-US" sz="1200" b="1"/>
        </a:p>
        <a:p>
          <a:r>
            <a:rPr lang="en-US" sz="1200" b="1"/>
            <a:t>Overall, the company maintains a conservative and stable structure, prioritizing equity financing, while carefully beginning to incorporate more debt.</a:t>
          </a:r>
        </a:p>
      </xdr:txBody>
    </xdr:sp>
    <xdr:clientData/>
  </xdr:oneCellAnchor>
  <xdr:twoCellAnchor>
    <xdr:from>
      <xdr:col>11</xdr:col>
      <xdr:colOff>238124</xdr:colOff>
      <xdr:row>10</xdr:row>
      <xdr:rowOff>172315</xdr:rowOff>
    </xdr:from>
    <xdr:to>
      <xdr:col>20</xdr:col>
      <xdr:colOff>644236</xdr:colOff>
      <xdr:row>26</xdr:row>
      <xdr:rowOff>20781</xdr:rowOff>
    </xdr:to>
    <xdr:graphicFrame macro="">
      <xdr:nvGraphicFramePr>
        <xdr:cNvPr id="149" name="Chart 8">
          <a:extLst>
            <a:ext uri="{FF2B5EF4-FFF2-40B4-BE49-F238E27FC236}">
              <a16:creationId xmlns:a16="http://schemas.microsoft.com/office/drawing/2014/main" id="{C8D769D7-9055-67CD-67CD-7C63519F71BE}"/>
            </a:ext>
            <a:ext uri="{147F2762-F138-4A5C-976F-8EAC2B608ADB}">
              <a16:predDERef xmlns:a16="http://schemas.microsoft.com/office/drawing/2014/main" pred="{93667FFA-68BE-748A-5D84-EAB9BB2D0F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269299</xdr:colOff>
      <xdr:row>36</xdr:row>
      <xdr:rowOff>19050</xdr:rowOff>
    </xdr:from>
    <xdr:to>
      <xdr:col>20</xdr:col>
      <xdr:colOff>888770</xdr:colOff>
      <xdr:row>52</xdr:row>
      <xdr:rowOff>0</xdr:rowOff>
    </xdr:to>
    <xdr:graphicFrame macro="">
      <xdr:nvGraphicFramePr>
        <xdr:cNvPr id="18" name="Chart 6">
          <a:extLst>
            <a:ext uri="{FF2B5EF4-FFF2-40B4-BE49-F238E27FC236}">
              <a16:creationId xmlns:a16="http://schemas.microsoft.com/office/drawing/2014/main" id="{5D65E120-84CD-47A5-3107-735DB3799244}"/>
            </a:ext>
            <a:ext uri="{147F2762-F138-4A5C-976F-8EAC2B608ADB}">
              <a16:predDERef xmlns:a16="http://schemas.microsoft.com/office/drawing/2014/main" pred="{C8D769D7-9055-67CD-67CD-7C63519F71B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xdr:col>
      <xdr:colOff>33399</xdr:colOff>
      <xdr:row>63</xdr:row>
      <xdr:rowOff>10307</xdr:rowOff>
    </xdr:from>
    <xdr:to>
      <xdr:col>8</xdr:col>
      <xdr:colOff>597477</xdr:colOff>
      <xdr:row>75</xdr:row>
      <xdr:rowOff>181841</xdr:rowOff>
    </xdr:to>
    <xdr:sp macro="" textlink="">
      <xdr:nvSpPr>
        <xdr:cNvPr id="19" name="TextBox 7">
          <a:extLst>
            <a:ext uri="{FF2B5EF4-FFF2-40B4-BE49-F238E27FC236}">
              <a16:creationId xmlns:a16="http://schemas.microsoft.com/office/drawing/2014/main" id="{A132164A-B21B-F216-2118-9CAED5F1F5E4}"/>
            </a:ext>
            <a:ext uri="{147F2762-F138-4A5C-976F-8EAC2B608ADB}">
              <a16:predDERef xmlns:a16="http://schemas.microsoft.com/office/drawing/2014/main" pred="{5D65E120-84CD-47A5-3107-735DB3799244}"/>
            </a:ext>
          </a:extLst>
        </xdr:cNvPr>
        <xdr:cNvSpPr txBox="1"/>
      </xdr:nvSpPr>
      <xdr:spPr>
        <a:xfrm>
          <a:off x="691490" y="10409875"/>
          <a:ext cx="6815942" cy="3453330"/>
        </a:xfrm>
        <a:prstGeom prst="rect">
          <a:avLst/>
        </a:prstGeom>
        <a:solidFill>
          <a:schemeClr val="bg1"/>
        </a:solidFill>
        <a:ln w="2857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t>Cash Management </a:t>
          </a:r>
          <a:r>
            <a:rPr lang="en-US" sz="1400"/>
            <a:t>- Efficiently planning inflows and outflows to avoid excess idle cash.</a:t>
          </a:r>
        </a:p>
        <a:p>
          <a:r>
            <a:rPr lang="en-US" sz="1400" b="1">
              <a:solidFill>
                <a:srgbClr val="00B050"/>
              </a:solidFill>
            </a:rPr>
            <a:t>Pros</a:t>
          </a:r>
          <a:r>
            <a:rPr lang="en-US" sz="1400"/>
            <a:t>: Improves liquidity position , No financing cost.</a:t>
          </a:r>
        </a:p>
        <a:p>
          <a:r>
            <a:rPr lang="en-US" sz="1400" b="1">
              <a:solidFill>
                <a:srgbClr val="FF0000"/>
              </a:solidFill>
            </a:rPr>
            <a:t>Cons</a:t>
          </a:r>
          <a:r>
            <a:rPr lang="en-US" sz="1400"/>
            <a:t>: Risk of cash shortages , Requires accurate forecasting.</a:t>
          </a:r>
        </a:p>
        <a:p>
          <a:endParaRPr lang="en-US" sz="1400"/>
        </a:p>
        <a:p>
          <a:r>
            <a:rPr lang="en-US" sz="1400" b="1"/>
            <a:t>Inventory Management </a:t>
          </a:r>
          <a:r>
            <a:rPr lang="en-US" sz="1400"/>
            <a:t>- Controlling stock levels to avoid overstocking or shortages.</a:t>
          </a:r>
        </a:p>
        <a:p>
          <a:r>
            <a:rPr lang="en-US" sz="1400" b="1">
              <a:solidFill>
                <a:srgbClr val="00B050"/>
              </a:solidFill>
            </a:rPr>
            <a:t>Pros</a:t>
          </a:r>
          <a:r>
            <a:rPr lang="en-US" sz="1400"/>
            <a:t>: Frees up working capital , Reduces storage and holding costs.</a:t>
          </a:r>
        </a:p>
        <a:p>
          <a:r>
            <a:rPr lang="en-US" sz="1400" b="1">
              <a:solidFill>
                <a:srgbClr val="FF0000"/>
              </a:solidFill>
            </a:rPr>
            <a:t>Cons</a:t>
          </a:r>
          <a:r>
            <a:rPr lang="en-US" sz="1400"/>
            <a:t>: Stockouts can hurt sales , Over-optimization may harm customer service.</a:t>
          </a:r>
        </a:p>
        <a:p>
          <a:endParaRPr lang="en-US" sz="1400"/>
        </a:p>
        <a:p>
          <a:r>
            <a:rPr lang="en-US" sz="1400" b="1"/>
            <a:t>Receivables Management </a:t>
          </a:r>
          <a:r>
            <a:rPr lang="en-US" sz="1400"/>
            <a:t>- Managing credit terms and collections effectively.</a:t>
          </a:r>
        </a:p>
        <a:p>
          <a:r>
            <a:rPr lang="en-US" sz="1400" b="1">
              <a:solidFill>
                <a:srgbClr val="00B050"/>
              </a:solidFill>
            </a:rPr>
            <a:t>Pros</a:t>
          </a:r>
          <a:r>
            <a:rPr lang="en-US" sz="1400"/>
            <a:t>: Speeds up cash inflow , Reduces risk of bad debts.</a:t>
          </a:r>
        </a:p>
        <a:p>
          <a:r>
            <a:rPr lang="en-US" sz="1400" b="1">
              <a:solidFill>
                <a:srgbClr val="FF0000"/>
              </a:solidFill>
            </a:rPr>
            <a:t>Cons</a:t>
          </a:r>
          <a:r>
            <a:rPr lang="en-US" sz="1400"/>
            <a:t>: Stricter credit terms may reduce sales , Requires more admin and monitoring.</a:t>
          </a:r>
        </a:p>
        <a:p>
          <a:endParaRPr lang="en-US" sz="1400"/>
        </a:p>
        <a:p>
          <a:r>
            <a:rPr lang="en-US" sz="1400" b="1"/>
            <a:t>Payables Management </a:t>
          </a:r>
          <a:r>
            <a:rPr lang="en-US" sz="1400"/>
            <a:t>- Extending payment terms without hurting supplier relationships.</a:t>
          </a:r>
        </a:p>
        <a:p>
          <a:r>
            <a:rPr lang="en-US" sz="1400" b="1">
              <a:solidFill>
                <a:srgbClr val="00B050"/>
              </a:solidFill>
            </a:rPr>
            <a:t>Pros</a:t>
          </a:r>
          <a:r>
            <a:rPr lang="en-US" sz="1400"/>
            <a:t>: Improves cash availability , Interest-free source of short-term finance.</a:t>
          </a:r>
        </a:p>
        <a:p>
          <a:r>
            <a:rPr lang="en-US" sz="1400" b="1">
              <a:solidFill>
                <a:srgbClr val="FF0000"/>
              </a:solidFill>
            </a:rPr>
            <a:t>Cons</a:t>
          </a:r>
          <a:r>
            <a:rPr lang="en-US" sz="1400"/>
            <a:t>: Late payments can damage supplier trust , May lose early payment discounts.</a:t>
          </a:r>
        </a:p>
      </xdr:txBody>
    </xdr:sp>
    <xdr:clientData/>
  </xdr:twoCellAnchor>
  <xdr:oneCellAnchor>
    <xdr:from>
      <xdr:col>1</xdr:col>
      <xdr:colOff>0</xdr:colOff>
      <xdr:row>79</xdr:row>
      <xdr:rowOff>190500</xdr:rowOff>
    </xdr:from>
    <xdr:ext cx="8562975" cy="1409700"/>
    <xdr:sp macro="" textlink="">
      <xdr:nvSpPr>
        <xdr:cNvPr id="22" name="TextBox 9">
          <a:extLst>
            <a:ext uri="{FF2B5EF4-FFF2-40B4-BE49-F238E27FC236}">
              <a16:creationId xmlns:a16="http://schemas.microsoft.com/office/drawing/2014/main" id="{16D87F6B-835A-C378-CC5A-49BF9CF1EDC8}"/>
            </a:ext>
            <a:ext uri="{147F2762-F138-4A5C-976F-8EAC2B608ADB}">
              <a16:predDERef xmlns:a16="http://schemas.microsoft.com/office/drawing/2014/main" pred="{A132164A-B21B-F216-2118-9CAED5F1F5E4}"/>
            </a:ext>
          </a:extLst>
        </xdr:cNvPr>
        <xdr:cNvSpPr txBox="1"/>
      </xdr:nvSpPr>
      <xdr:spPr>
        <a:xfrm>
          <a:off x="638175" y="17173575"/>
          <a:ext cx="8562975" cy="140970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0"/>
            <a:t>Long-term risk refers to the company’s ability to sustain its capital structure and meet long-term financial obligations. It is measured through gearing ratios, which show the balance between debt and equity and the firm’s capacity to service interest costs. </a:t>
          </a:r>
        </a:p>
        <a:p>
          <a:endParaRPr lang="en-US" sz="1400" b="1"/>
        </a:p>
        <a:p>
          <a:r>
            <a:rPr lang="en-US" sz="1400" b="1"/>
            <a:t>A Debt-to-Equity Ratio below 1:1 is generally considered safe, while an Interest Coverage Ratio above 3:1 indicates strong debt-servicing ability.</a:t>
          </a:r>
        </a:p>
      </xdr:txBody>
    </xdr:sp>
    <xdr:clientData/>
  </xdr:oneCellAnchor>
  <xdr:twoCellAnchor>
    <xdr:from>
      <xdr:col>12</xdr:col>
      <xdr:colOff>581025</xdr:colOff>
      <xdr:row>79</xdr:row>
      <xdr:rowOff>190500</xdr:rowOff>
    </xdr:from>
    <xdr:to>
      <xdr:col>20</xdr:col>
      <xdr:colOff>628650</xdr:colOff>
      <xdr:row>93</xdr:row>
      <xdr:rowOff>38100</xdr:rowOff>
    </xdr:to>
    <xdr:graphicFrame macro="">
      <xdr:nvGraphicFramePr>
        <xdr:cNvPr id="34" name="Chart 12">
          <a:extLst>
            <a:ext uri="{FF2B5EF4-FFF2-40B4-BE49-F238E27FC236}">
              <a16:creationId xmlns:a16="http://schemas.microsoft.com/office/drawing/2014/main" id="{6C67E449-5B8E-D4B5-FE20-DD5436AF430D}"/>
            </a:ext>
            <a:ext uri="{147F2762-F138-4A5C-976F-8EAC2B608ADB}">
              <a16:predDERef xmlns:a16="http://schemas.microsoft.com/office/drawing/2014/main" pred="{16D87F6B-835A-C378-CC5A-49BF9CF1ED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xdr:col>
      <xdr:colOff>606135</xdr:colOff>
      <xdr:row>63</xdr:row>
      <xdr:rowOff>0</xdr:rowOff>
    </xdr:from>
    <xdr:to>
      <xdr:col>20</xdr:col>
      <xdr:colOff>1021772</xdr:colOff>
      <xdr:row>76</xdr:row>
      <xdr:rowOff>0</xdr:rowOff>
    </xdr:to>
    <xdr:sp macro="" textlink="">
      <xdr:nvSpPr>
        <xdr:cNvPr id="21" name="TextBox 19">
          <a:extLst>
            <a:ext uri="{FF2B5EF4-FFF2-40B4-BE49-F238E27FC236}">
              <a16:creationId xmlns:a16="http://schemas.microsoft.com/office/drawing/2014/main" id="{EE465D1B-6452-4491-93CB-5CBFB6CA00A1}"/>
            </a:ext>
            <a:ext uri="{147F2762-F138-4A5C-976F-8EAC2B608ADB}">
              <a16:predDERef xmlns:a16="http://schemas.microsoft.com/office/drawing/2014/main" pred="{69E2E84F-E80A-942F-86A9-3CCCA59E2FE5}"/>
            </a:ext>
          </a:extLst>
        </xdr:cNvPr>
        <xdr:cNvSpPr txBox="1"/>
      </xdr:nvSpPr>
      <xdr:spPr>
        <a:xfrm>
          <a:off x="8122226" y="10399568"/>
          <a:ext cx="7083137" cy="3472296"/>
        </a:xfrm>
        <a:prstGeom prst="rect">
          <a:avLst/>
        </a:prstGeom>
        <a:solidFill>
          <a:schemeClr val="bg1"/>
        </a:solidFill>
        <a:ln w="2857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t>Commercial Papers – </a:t>
          </a:r>
          <a:r>
            <a:rPr lang="en-US" sz="1400" b="0"/>
            <a:t>Unsecured short-term debt instruments issued by companies.                                </a:t>
          </a:r>
          <a:r>
            <a:rPr lang="en-US" sz="1400" b="1">
              <a:solidFill>
                <a:srgbClr val="00B050"/>
              </a:solidFill>
            </a:rPr>
            <a:t>Pros</a:t>
          </a:r>
          <a:r>
            <a:rPr lang="en-US" sz="1400" b="1"/>
            <a:t>: </a:t>
          </a:r>
          <a:r>
            <a:rPr lang="en-US" sz="1400" b="0"/>
            <a:t>Low borrowing cost , Quick access to funds</a:t>
          </a:r>
          <a:r>
            <a:rPr lang="en-US" sz="1400" b="1"/>
            <a:t>.                                                                                                       </a:t>
          </a:r>
          <a:r>
            <a:rPr lang="en-US" sz="1400" b="1">
              <a:solidFill>
                <a:srgbClr val="FF0000"/>
              </a:solidFill>
            </a:rPr>
            <a:t>Cons</a:t>
          </a:r>
          <a:r>
            <a:rPr lang="en-US" sz="1400" b="1"/>
            <a:t>: </a:t>
          </a:r>
          <a:r>
            <a:rPr lang="en-US" sz="1400" b="0"/>
            <a:t>Only for firms with strong credit rating , Large minimum issue size.</a:t>
          </a:r>
        </a:p>
        <a:p>
          <a:endParaRPr lang="en-US" sz="1400" b="1"/>
        </a:p>
        <a:p>
          <a:r>
            <a:rPr lang="en-US" sz="1400" b="1"/>
            <a:t>Factoring – </a:t>
          </a:r>
          <a:r>
            <a:rPr lang="en-US" sz="1400" b="0"/>
            <a:t>Selling accounts receivable to a third party for immediate cash.                                                    </a:t>
          </a:r>
          <a:r>
            <a:rPr lang="en-US" sz="1400" b="1">
              <a:solidFill>
                <a:srgbClr val="00B050"/>
              </a:solidFill>
            </a:rPr>
            <a:t>Pros</a:t>
          </a:r>
          <a:r>
            <a:rPr lang="en-US" sz="1400" b="1"/>
            <a:t>: </a:t>
          </a:r>
          <a:r>
            <a:rPr lang="en-US" sz="1400" b="0"/>
            <a:t>Provides instant liquidity , Transfers credit risk to factor.                                                                                </a:t>
          </a:r>
          <a:r>
            <a:rPr lang="en-US" sz="1400" b="1">
              <a:solidFill>
                <a:srgbClr val="FF0000"/>
              </a:solidFill>
            </a:rPr>
            <a:t>Cons</a:t>
          </a:r>
          <a:r>
            <a:rPr lang="en-US" sz="1400" b="1"/>
            <a:t>: </a:t>
          </a:r>
          <a:r>
            <a:rPr lang="en-US" sz="1400" b="0"/>
            <a:t>Costly compared to bank loans , May impact customer relationships.</a:t>
          </a:r>
        </a:p>
        <a:p>
          <a:endParaRPr lang="en-US" sz="1400" b="1"/>
        </a:p>
        <a:p>
          <a:r>
            <a:rPr lang="en-US" sz="1400" b="1"/>
            <a:t>Short-term Loans – </a:t>
          </a:r>
          <a:r>
            <a:rPr lang="en-US" sz="1400" b="0"/>
            <a:t>Borrowing from banks for short-term needs.                                                                            </a:t>
          </a:r>
          <a:r>
            <a:rPr lang="en-US" sz="1400" b="1">
              <a:solidFill>
                <a:srgbClr val="00B050"/>
              </a:solidFill>
            </a:rPr>
            <a:t>Pros</a:t>
          </a:r>
          <a:r>
            <a:rPr lang="en-US" sz="1400" b="1"/>
            <a:t>: </a:t>
          </a:r>
          <a:r>
            <a:rPr lang="en-US" sz="1400" b="0"/>
            <a:t>Flexible repayment terms , Larger amounts compared to overdraft.                                                        </a:t>
          </a:r>
          <a:r>
            <a:rPr lang="en-US" sz="1400" b="1">
              <a:solidFill>
                <a:srgbClr val="FF0000"/>
              </a:solidFill>
            </a:rPr>
            <a:t>Cons</a:t>
          </a:r>
          <a:r>
            <a:rPr lang="en-US" sz="1400" b="1"/>
            <a:t>: </a:t>
          </a:r>
          <a:r>
            <a:rPr lang="en-US" sz="1400" b="0"/>
            <a:t>Interest expense increases costs , Requires collateral in some cases.</a:t>
          </a:r>
        </a:p>
        <a:p>
          <a:endParaRPr lang="en-US" sz="1400" b="1"/>
        </a:p>
        <a:p>
          <a:r>
            <a:rPr lang="en-US" sz="1400" b="1"/>
            <a:t>Bank Overdraft – </a:t>
          </a:r>
          <a:r>
            <a:rPr lang="en-US" sz="1400" b="0"/>
            <a:t>Facility allowing withdrawals beyond bank balance.                                                                 </a:t>
          </a:r>
          <a:r>
            <a:rPr lang="en-US" sz="1400" b="1">
              <a:solidFill>
                <a:srgbClr val="00B050"/>
              </a:solidFill>
            </a:rPr>
            <a:t>Pros</a:t>
          </a:r>
          <a:r>
            <a:rPr lang="en-US" sz="1400" b="1"/>
            <a:t>: </a:t>
          </a:r>
          <a:r>
            <a:rPr lang="en-US" sz="1400" b="0"/>
            <a:t>Highly flexible, used as needed , Quick access to liquidity.</a:t>
          </a:r>
        </a:p>
        <a:p>
          <a:r>
            <a:rPr lang="en-US" sz="1400" b="1">
              <a:solidFill>
                <a:srgbClr val="FF0000"/>
              </a:solidFill>
            </a:rPr>
            <a:t>Cons</a:t>
          </a:r>
          <a:r>
            <a:rPr lang="en-US" sz="1400" b="1"/>
            <a:t>: </a:t>
          </a:r>
          <a:r>
            <a:rPr lang="en-US" sz="1400" b="0"/>
            <a:t>High interest rates , Can create dependency if overused</a:t>
          </a:r>
        </a:p>
      </xdr:txBody>
    </xdr:sp>
    <xdr:clientData/>
  </xdr:twoCellAnchor>
  <xdr:twoCellAnchor>
    <xdr:from>
      <xdr:col>1</xdr:col>
      <xdr:colOff>0</xdr:colOff>
      <xdr:row>105</xdr:row>
      <xdr:rowOff>181840</xdr:rowOff>
    </xdr:from>
    <xdr:to>
      <xdr:col>5</xdr:col>
      <xdr:colOff>8660</xdr:colOff>
      <xdr:row>127</xdr:row>
      <xdr:rowOff>0</xdr:rowOff>
    </xdr:to>
    <xdr:sp macro="" textlink="">
      <xdr:nvSpPr>
        <xdr:cNvPr id="32" name="TextBox 25">
          <a:extLst>
            <a:ext uri="{FF2B5EF4-FFF2-40B4-BE49-F238E27FC236}">
              <a16:creationId xmlns:a16="http://schemas.microsoft.com/office/drawing/2014/main" id="{A3D055F3-0304-FAFD-5ECA-42324FBC730B}"/>
            </a:ext>
          </a:extLst>
        </xdr:cNvPr>
        <xdr:cNvSpPr txBox="1"/>
      </xdr:nvSpPr>
      <xdr:spPr>
        <a:xfrm>
          <a:off x="658091" y="19682113"/>
          <a:ext cx="4251614" cy="3835978"/>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prstClr val="black"/>
              </a:solidFill>
              <a:effectLst/>
              <a:uLnTx/>
              <a:uFillTx/>
              <a:latin typeface="+mn-lt"/>
              <a:ea typeface="+mn-ea"/>
              <a:cs typeface="+mn-cs"/>
            </a:rPr>
            <a:t>Bonds/Debentures – </a:t>
          </a:r>
          <a:r>
            <a:rPr kumimoji="0" lang="en-US" sz="1600" b="0" i="0" u="none" strike="noStrike" kern="0" cap="none" spc="0" normalizeH="0" baseline="0" noProof="0">
              <a:ln>
                <a:noFill/>
              </a:ln>
              <a:solidFill>
                <a:prstClr val="black"/>
              </a:solidFill>
              <a:effectLst/>
              <a:uLnTx/>
              <a:uFillTx/>
              <a:latin typeface="+mn-lt"/>
              <a:ea typeface="+mn-ea"/>
              <a:cs typeface="+mn-cs"/>
            </a:rPr>
            <a:t>raise funds at fixed interest.</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50"/>
              </a:solidFill>
              <a:effectLst/>
              <a:uLnTx/>
              <a:uFillTx/>
              <a:latin typeface="+mn-lt"/>
              <a:ea typeface="+mn-ea"/>
              <a:cs typeface="+mn-cs"/>
            </a:rPr>
            <a:t>Pros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Tax-deductible interest, large capital inflow.</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Cons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Fixed repayment obligation, interest burden in downturns.</a:t>
          </a:r>
        </a:p>
        <a:p>
          <a:pPr marL="0" marR="0" lvl="0" indent="0" defTabSz="914400" eaLnBrk="1" fontAlgn="auto" latinLnBrk="0" hangingPunct="1">
            <a:lnSpc>
              <a:spcPct val="100000"/>
            </a:lnSpc>
            <a:spcBef>
              <a:spcPts val="0"/>
            </a:spcBef>
            <a:spcAft>
              <a:spcPts val="0"/>
            </a:spcAft>
            <a:buClrTx/>
            <a:buSzTx/>
            <a:buFontTx/>
            <a:buNone/>
            <a:tabLst/>
            <a:defRPr/>
          </a:pPr>
          <a:endParaRPr kumimoji="0" lang="en-US" sz="1600" b="0" i="0" u="none" strike="noStrike" kern="0" cap="none" spc="0" normalizeH="0" baseline="0" noProof="0">
            <a:ln>
              <a:noFill/>
            </a:ln>
            <a:solidFill>
              <a:prstClr val="black"/>
            </a:solidFill>
            <a:effectLst/>
            <a:uLnTx/>
            <a:uFillTx/>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prstClr val="black"/>
              </a:solidFill>
              <a:effectLst/>
              <a:uLnTx/>
              <a:uFillTx/>
              <a:latin typeface="+mn-lt"/>
              <a:ea typeface="+mn-ea"/>
              <a:cs typeface="+mn-cs"/>
            </a:rPr>
            <a:t>Term Loans – </a:t>
          </a:r>
          <a:r>
            <a:rPr kumimoji="0" lang="en-US" sz="1600" b="0" i="0" u="none" strike="noStrike" kern="0" cap="none" spc="0" normalizeH="0" baseline="0" noProof="0">
              <a:ln>
                <a:noFill/>
              </a:ln>
              <a:solidFill>
                <a:prstClr val="black"/>
              </a:solidFill>
              <a:effectLst/>
              <a:uLnTx/>
              <a:uFillTx/>
              <a:latin typeface="+mn-lt"/>
              <a:ea typeface="+mn-ea"/>
              <a:cs typeface="+mn-cs"/>
            </a:rPr>
            <a:t>structured repayment plans from banks.</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50"/>
              </a:solidFill>
              <a:effectLst/>
              <a:uLnTx/>
              <a:uFillTx/>
              <a:latin typeface="+mn-lt"/>
              <a:ea typeface="+mn-ea"/>
              <a:cs typeface="+mn-cs"/>
            </a:rPr>
            <a:t>Pros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Flexible terms, easier to access.</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Cons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Collateral required, restrictive covenants.</a:t>
          </a:r>
        </a:p>
        <a:p>
          <a:pPr marL="0" marR="0" lvl="0" indent="0" defTabSz="914400" eaLnBrk="1" fontAlgn="auto" latinLnBrk="0" hangingPunct="1">
            <a:lnSpc>
              <a:spcPct val="100000"/>
            </a:lnSpc>
            <a:spcBef>
              <a:spcPts val="0"/>
            </a:spcBef>
            <a:spcAft>
              <a:spcPts val="0"/>
            </a:spcAft>
            <a:buClrTx/>
            <a:buSzTx/>
            <a:buFontTx/>
            <a:buNone/>
            <a:tabLst/>
            <a:defRPr/>
          </a:pPr>
          <a:endParaRPr kumimoji="0" lang="en-US" sz="1600" b="1" i="0" u="none" strike="noStrike" kern="0" cap="none" spc="0" normalizeH="0" baseline="0" noProof="0">
            <a:ln>
              <a:noFill/>
            </a:ln>
            <a:solidFill>
              <a:prstClr val="black"/>
            </a:solidFill>
            <a:effectLst/>
            <a:uLnTx/>
            <a:uFillTx/>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prstClr val="black"/>
              </a:solidFill>
              <a:effectLst/>
              <a:uLnTx/>
              <a:uFillTx/>
              <a:latin typeface="+mn-lt"/>
              <a:ea typeface="+mn-ea"/>
              <a:cs typeface="+mn-cs"/>
            </a:rPr>
            <a:t>For Dilmah: </a:t>
          </a:r>
          <a:r>
            <a:rPr kumimoji="0" lang="en-US" sz="1600" b="0" i="0" u="none" strike="noStrike" kern="0" cap="none" spc="0" normalizeH="0" baseline="0" noProof="0">
              <a:ln>
                <a:noFill/>
              </a:ln>
              <a:solidFill>
                <a:prstClr val="black"/>
              </a:solidFill>
              <a:effectLst/>
              <a:uLnTx/>
              <a:uFillTx/>
              <a:latin typeface="+mn-lt"/>
              <a:ea typeface="+mn-ea"/>
              <a:cs typeface="+mn-cs"/>
            </a:rPr>
            <a:t>Given its very low gearing and high coverage, the company can safely use moderate debt (term loans or bonds) to benefit from tax shields and improve capital efficiency.</a:t>
          </a:r>
        </a:p>
        <a:p>
          <a:endParaRPr lang="en-US" sz="1100"/>
        </a:p>
      </xdr:txBody>
    </xdr:sp>
    <xdr:clientData/>
  </xdr:twoCellAnchor>
  <xdr:twoCellAnchor>
    <xdr:from>
      <xdr:col>6</xdr:col>
      <xdr:colOff>0</xdr:colOff>
      <xdr:row>106</xdr:row>
      <xdr:rowOff>0</xdr:rowOff>
    </xdr:from>
    <xdr:to>
      <xdr:col>13</xdr:col>
      <xdr:colOff>8660</xdr:colOff>
      <xdr:row>127</xdr:row>
      <xdr:rowOff>0</xdr:rowOff>
    </xdr:to>
    <xdr:sp macro="" textlink="">
      <xdr:nvSpPr>
        <xdr:cNvPr id="30" name="TextBox 26">
          <a:extLst>
            <a:ext uri="{FF2B5EF4-FFF2-40B4-BE49-F238E27FC236}">
              <a16:creationId xmlns:a16="http://schemas.microsoft.com/office/drawing/2014/main" id="{72B05D6B-1E6E-4A06-8B84-F5372B23B83C}"/>
            </a:ext>
          </a:extLst>
        </xdr:cNvPr>
        <xdr:cNvSpPr txBox="1"/>
      </xdr:nvSpPr>
      <xdr:spPr>
        <a:xfrm>
          <a:off x="5697682" y="19690773"/>
          <a:ext cx="4251614" cy="3827318"/>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prstClr val="black"/>
              </a:solidFill>
              <a:effectLst/>
              <a:uLnTx/>
              <a:uFillTx/>
              <a:latin typeface="+mn-lt"/>
              <a:ea typeface="+mn-ea"/>
              <a:cs typeface="+mn-cs"/>
            </a:rPr>
            <a:t>Retained Earnings – </a:t>
          </a:r>
          <a:r>
            <a:rPr kumimoji="0" lang="en-US" sz="1600" b="0" i="0" u="none" strike="noStrike" kern="0" cap="none" spc="0" normalizeH="0" baseline="0" noProof="0">
              <a:ln>
                <a:noFill/>
              </a:ln>
              <a:solidFill>
                <a:prstClr val="black"/>
              </a:solidFill>
              <a:effectLst/>
              <a:uLnTx/>
              <a:uFillTx/>
              <a:latin typeface="+mn-lt"/>
              <a:ea typeface="+mn-ea"/>
              <a:cs typeface="+mn-cs"/>
            </a:rPr>
            <a:t>reinvest profits.</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50"/>
              </a:solidFill>
              <a:effectLst/>
              <a:uLnTx/>
              <a:uFillTx/>
              <a:latin typeface="+mn-lt"/>
              <a:ea typeface="+mn-ea"/>
              <a:cs typeface="+mn-cs"/>
            </a:rPr>
            <a:t>Pros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No repayment cost, strengthens equity base.</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Cons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Reduces dividend payouts, may limit investor appeal.</a:t>
          </a:r>
        </a:p>
        <a:p>
          <a:pPr marL="0" marR="0" lvl="0" indent="0" defTabSz="914400" eaLnBrk="1" fontAlgn="auto" latinLnBrk="0" hangingPunct="1">
            <a:lnSpc>
              <a:spcPct val="100000"/>
            </a:lnSpc>
            <a:spcBef>
              <a:spcPts val="0"/>
            </a:spcBef>
            <a:spcAft>
              <a:spcPts val="0"/>
            </a:spcAft>
            <a:buClrTx/>
            <a:buSzTx/>
            <a:buFontTx/>
            <a:buNone/>
            <a:tabLst/>
            <a:defRPr/>
          </a:pPr>
          <a:endParaRPr kumimoji="0" lang="en-US" sz="1600" b="0" i="0" u="none" strike="noStrike" kern="0" cap="none" spc="0" normalizeH="0" baseline="0" noProof="0">
            <a:ln>
              <a:noFill/>
            </a:ln>
            <a:solidFill>
              <a:prstClr val="black"/>
            </a:solidFill>
            <a:effectLst/>
            <a:uLnTx/>
            <a:uFillTx/>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prstClr val="black"/>
              </a:solidFill>
              <a:effectLst/>
              <a:uLnTx/>
              <a:uFillTx/>
              <a:latin typeface="+mn-lt"/>
              <a:ea typeface="+mn-ea"/>
              <a:cs typeface="+mn-cs"/>
            </a:rPr>
            <a:t>New Share Issues – </a:t>
          </a:r>
          <a:r>
            <a:rPr kumimoji="0" lang="en-US" sz="1600" b="0" i="0" u="none" strike="noStrike" kern="0" cap="none" spc="0" normalizeH="0" baseline="0" noProof="0">
              <a:ln>
                <a:noFill/>
              </a:ln>
              <a:solidFill>
                <a:prstClr val="black"/>
              </a:solidFill>
              <a:effectLst/>
              <a:uLnTx/>
              <a:uFillTx/>
              <a:latin typeface="+mn-lt"/>
              <a:ea typeface="+mn-ea"/>
              <a:cs typeface="+mn-cs"/>
            </a:rPr>
            <a:t>raise equity via market offering</a:t>
          </a:r>
          <a:r>
            <a:rPr kumimoji="0" lang="en-US" sz="1600" b="1" i="0" u="none" strike="noStrike" kern="0" cap="none" spc="0" normalizeH="0" baseline="0" noProof="0">
              <a:ln>
                <a:noFill/>
              </a:ln>
              <a:solidFill>
                <a:prstClr val="black"/>
              </a:solidFill>
              <a:effectLst/>
              <a:uLnTx/>
              <a:uFillTx/>
              <a:latin typeface="+mn-lt"/>
              <a:ea typeface="+mn-ea"/>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50"/>
              </a:solidFill>
              <a:effectLst/>
              <a:uLnTx/>
              <a:uFillTx/>
              <a:latin typeface="+mn-lt"/>
              <a:ea typeface="+mn-ea"/>
              <a:cs typeface="+mn-cs"/>
            </a:rPr>
            <a:t>Pros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No interest cost, stable funding.</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Cons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Dilutes ownership, costly regulatory process.</a:t>
          </a:r>
        </a:p>
        <a:p>
          <a:pPr marL="0" marR="0" lvl="0" indent="0" defTabSz="914400" eaLnBrk="1" fontAlgn="auto" latinLnBrk="0" hangingPunct="1">
            <a:lnSpc>
              <a:spcPct val="100000"/>
            </a:lnSpc>
            <a:spcBef>
              <a:spcPts val="0"/>
            </a:spcBef>
            <a:spcAft>
              <a:spcPts val="0"/>
            </a:spcAft>
            <a:buClrTx/>
            <a:buSzTx/>
            <a:buFontTx/>
            <a:buNone/>
            <a:tabLst/>
            <a:defRPr/>
          </a:pPr>
          <a:endParaRPr kumimoji="0" lang="en-US" sz="1600" b="1" i="0" u="none" strike="noStrike" kern="0" cap="none" spc="0" normalizeH="0" baseline="0" noProof="0">
            <a:ln>
              <a:noFill/>
            </a:ln>
            <a:solidFill>
              <a:prstClr val="black"/>
            </a:solidFill>
            <a:effectLst/>
            <a:uLnTx/>
            <a:uFillTx/>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prstClr val="black"/>
              </a:solidFill>
              <a:effectLst/>
              <a:uLnTx/>
              <a:uFillTx/>
              <a:latin typeface="+mn-lt"/>
              <a:ea typeface="+mn-ea"/>
              <a:cs typeface="+mn-cs"/>
            </a:rPr>
            <a:t>For Dilmah: </a:t>
          </a:r>
          <a:r>
            <a:rPr kumimoji="0" lang="en-US" sz="1600" b="0" i="0" u="none" strike="noStrike" kern="0" cap="none" spc="0" normalizeH="0" baseline="0" noProof="0">
              <a:ln>
                <a:noFill/>
              </a:ln>
              <a:solidFill>
                <a:prstClr val="black"/>
              </a:solidFill>
              <a:effectLst/>
              <a:uLnTx/>
              <a:uFillTx/>
              <a:latin typeface="+mn-lt"/>
              <a:ea typeface="+mn-ea"/>
              <a:cs typeface="+mn-cs"/>
            </a:rPr>
            <a:t>Equity is already dominant (over 90%). Additional equity financing may reduce efficiency, but retained earnings remain a sustainable funding option.</a:t>
          </a:r>
        </a:p>
        <a:p>
          <a:endParaRPr lang="en-US" sz="1600">
            <a:effectLst/>
          </a:endParaRPr>
        </a:p>
      </xdr:txBody>
    </xdr:sp>
    <xdr:clientData/>
  </xdr:twoCellAnchor>
  <xdr:twoCellAnchor>
    <xdr:from>
      <xdr:col>14</xdr:col>
      <xdr:colOff>8659</xdr:colOff>
      <xdr:row>106</xdr:row>
      <xdr:rowOff>8659</xdr:rowOff>
    </xdr:from>
    <xdr:to>
      <xdr:col>20</xdr:col>
      <xdr:colOff>883227</xdr:colOff>
      <xdr:row>127</xdr:row>
      <xdr:rowOff>8659</xdr:rowOff>
    </xdr:to>
    <xdr:sp macro="" textlink="">
      <xdr:nvSpPr>
        <xdr:cNvPr id="33" name="TextBox 26">
          <a:extLst>
            <a:ext uri="{FF2B5EF4-FFF2-40B4-BE49-F238E27FC236}">
              <a16:creationId xmlns:a16="http://schemas.microsoft.com/office/drawing/2014/main" id="{1F296EA3-A633-4F77-9766-33693D4F4EF2}"/>
            </a:ext>
            <a:ext uri="{147F2762-F138-4A5C-976F-8EAC2B608ADB}">
              <a16:predDERef xmlns:a16="http://schemas.microsoft.com/office/drawing/2014/main" pred="{72B05D6B-1E6E-4A06-8B84-F5372B23B83C}"/>
            </a:ext>
          </a:extLst>
        </xdr:cNvPr>
        <xdr:cNvSpPr txBox="1"/>
      </xdr:nvSpPr>
      <xdr:spPr>
        <a:xfrm>
          <a:off x="10555432" y="19803341"/>
          <a:ext cx="4511386" cy="3827318"/>
        </a:xfrm>
        <a:prstGeom prst="rect">
          <a:avLst/>
        </a:prstGeom>
        <a:solidFill>
          <a:schemeClr val="lt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prstClr val="black"/>
              </a:solidFill>
              <a:effectLst/>
              <a:uLnTx/>
              <a:uFillTx/>
              <a:latin typeface="+mn-lt"/>
              <a:ea typeface="+mn-ea"/>
              <a:cs typeface="+mn-cs"/>
            </a:rPr>
            <a:t>Retained Earnings – </a:t>
          </a:r>
          <a:r>
            <a:rPr kumimoji="0" lang="en-US" sz="1600" b="0" i="0" u="none" strike="noStrike" kern="0" cap="none" spc="0" normalizeH="0" baseline="0" noProof="0">
              <a:ln>
                <a:noFill/>
              </a:ln>
              <a:solidFill>
                <a:prstClr val="black"/>
              </a:solidFill>
              <a:effectLst/>
              <a:uLnTx/>
              <a:uFillTx/>
              <a:latin typeface="+mn-lt"/>
              <a:ea typeface="+mn-ea"/>
              <a:cs typeface="+mn-cs"/>
            </a:rPr>
            <a:t>reinvest profits.</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50"/>
              </a:solidFill>
              <a:effectLst/>
              <a:uLnTx/>
              <a:uFillTx/>
              <a:latin typeface="+mn-lt"/>
              <a:ea typeface="+mn-ea"/>
              <a:cs typeface="+mn-cs"/>
            </a:rPr>
            <a:t>Pros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No repayment cost, strengthens equity base.</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Cons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Reduces dividend payouts, may limit investor appeal.</a:t>
          </a:r>
        </a:p>
        <a:p>
          <a:pPr marL="0" marR="0" lvl="0" indent="0" defTabSz="914400" eaLnBrk="1" fontAlgn="auto" latinLnBrk="0" hangingPunct="1">
            <a:lnSpc>
              <a:spcPct val="100000"/>
            </a:lnSpc>
            <a:spcBef>
              <a:spcPts val="0"/>
            </a:spcBef>
            <a:spcAft>
              <a:spcPts val="0"/>
            </a:spcAft>
            <a:buClrTx/>
            <a:buSzTx/>
            <a:buFontTx/>
            <a:buNone/>
            <a:tabLst/>
            <a:defRPr/>
          </a:pPr>
          <a:endParaRPr kumimoji="0" lang="en-US" sz="1600" b="0" i="0" u="none" strike="noStrike" kern="0" cap="none" spc="0" normalizeH="0" baseline="0" noProof="0">
            <a:ln>
              <a:noFill/>
            </a:ln>
            <a:solidFill>
              <a:prstClr val="black"/>
            </a:solidFill>
            <a:effectLst/>
            <a:uLnTx/>
            <a:uFillTx/>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prstClr val="black"/>
              </a:solidFill>
              <a:effectLst/>
              <a:uLnTx/>
              <a:uFillTx/>
              <a:latin typeface="+mn-lt"/>
              <a:ea typeface="+mn-ea"/>
              <a:cs typeface="+mn-cs"/>
            </a:rPr>
            <a:t>New Share Issues – </a:t>
          </a:r>
          <a:r>
            <a:rPr kumimoji="0" lang="en-US" sz="1600" b="0" i="0" u="none" strike="noStrike" kern="0" cap="none" spc="0" normalizeH="0" baseline="0" noProof="0">
              <a:ln>
                <a:noFill/>
              </a:ln>
              <a:solidFill>
                <a:prstClr val="black"/>
              </a:solidFill>
              <a:effectLst/>
              <a:uLnTx/>
              <a:uFillTx/>
              <a:latin typeface="+mn-lt"/>
              <a:ea typeface="+mn-ea"/>
              <a:cs typeface="+mn-cs"/>
            </a:rPr>
            <a:t>raise equity via market offering</a:t>
          </a:r>
          <a:r>
            <a:rPr kumimoji="0" lang="en-US" sz="1600" b="1" i="0" u="none" strike="noStrike" kern="0" cap="none" spc="0" normalizeH="0" baseline="0" noProof="0">
              <a:ln>
                <a:noFill/>
              </a:ln>
              <a:solidFill>
                <a:prstClr val="black"/>
              </a:solidFill>
              <a:effectLst/>
              <a:uLnTx/>
              <a:uFillTx/>
              <a:latin typeface="+mn-lt"/>
              <a:ea typeface="+mn-ea"/>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00B050"/>
              </a:solidFill>
              <a:effectLst/>
              <a:uLnTx/>
              <a:uFillTx/>
              <a:latin typeface="+mn-lt"/>
              <a:ea typeface="+mn-ea"/>
              <a:cs typeface="+mn-cs"/>
            </a:rPr>
            <a:t>Pros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No interest cost, stable funding.</a:t>
          </a: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Cons</a:t>
          </a:r>
          <a:r>
            <a:rPr kumimoji="0" lang="en-US" sz="1600" b="1" i="0" u="none" strike="noStrike" kern="0" cap="none" spc="0" normalizeH="0" baseline="0" noProof="0">
              <a:ln>
                <a:noFill/>
              </a:ln>
              <a:solidFill>
                <a:prstClr val="black"/>
              </a:solidFill>
              <a:effectLst/>
              <a:uLnTx/>
              <a:uFillTx/>
              <a:latin typeface="+mn-lt"/>
              <a:ea typeface="+mn-ea"/>
              <a:cs typeface="+mn-cs"/>
            </a:rPr>
            <a:t>: </a:t>
          </a:r>
          <a:r>
            <a:rPr kumimoji="0" lang="en-US" sz="1600" b="0" i="0" u="none" strike="noStrike" kern="0" cap="none" spc="0" normalizeH="0" baseline="0" noProof="0">
              <a:ln>
                <a:noFill/>
              </a:ln>
              <a:solidFill>
                <a:prstClr val="black"/>
              </a:solidFill>
              <a:effectLst/>
              <a:uLnTx/>
              <a:uFillTx/>
              <a:latin typeface="+mn-lt"/>
              <a:ea typeface="+mn-ea"/>
              <a:cs typeface="+mn-cs"/>
            </a:rPr>
            <a:t>Dilutes ownership, costly regulatory process.</a:t>
          </a:r>
        </a:p>
        <a:p>
          <a:pPr marL="0" marR="0" lvl="0" indent="0" defTabSz="914400" eaLnBrk="1" fontAlgn="auto" latinLnBrk="0" hangingPunct="1">
            <a:lnSpc>
              <a:spcPct val="100000"/>
            </a:lnSpc>
            <a:spcBef>
              <a:spcPts val="0"/>
            </a:spcBef>
            <a:spcAft>
              <a:spcPts val="0"/>
            </a:spcAft>
            <a:buClrTx/>
            <a:buSzTx/>
            <a:buFontTx/>
            <a:buNone/>
            <a:tabLst/>
            <a:defRPr/>
          </a:pPr>
          <a:endParaRPr kumimoji="0" lang="en-US" sz="1600" b="1" i="0" u="none" strike="noStrike" kern="0" cap="none" spc="0" normalizeH="0" baseline="0" noProof="0">
            <a:ln>
              <a:noFill/>
            </a:ln>
            <a:solidFill>
              <a:prstClr val="black"/>
            </a:solidFill>
            <a:effectLst/>
            <a:uLnTx/>
            <a:uFillTx/>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prstClr val="black"/>
              </a:solidFill>
              <a:effectLst/>
              <a:uLnTx/>
              <a:uFillTx/>
              <a:latin typeface="+mn-lt"/>
              <a:ea typeface="+mn-ea"/>
              <a:cs typeface="+mn-cs"/>
            </a:rPr>
            <a:t>For Dilmah: </a:t>
          </a:r>
          <a:r>
            <a:rPr kumimoji="0" lang="en-US" sz="1600" b="0" i="0" u="none" strike="noStrike" kern="0" cap="none" spc="0" normalizeH="0" baseline="0" noProof="0">
              <a:ln>
                <a:noFill/>
              </a:ln>
              <a:solidFill>
                <a:prstClr val="black"/>
              </a:solidFill>
              <a:effectLst/>
              <a:uLnTx/>
              <a:uFillTx/>
              <a:latin typeface="+mn-lt"/>
              <a:ea typeface="+mn-ea"/>
              <a:cs typeface="+mn-cs"/>
            </a:rPr>
            <a:t>Equity is already dominant (over 90%). Additional equity financing may reduce efficiency, but retained earnings remain a sustainable funding option.</a:t>
          </a:r>
        </a:p>
        <a:p>
          <a:endParaRPr lang="en-US" sz="1600">
            <a:effectLst/>
          </a:endParaRPr>
        </a:p>
      </xdr:txBody>
    </xdr:sp>
    <xdr:clientData/>
  </xdr:twoCellAnchor>
  <xdr:twoCellAnchor>
    <xdr:from>
      <xdr:col>12</xdr:col>
      <xdr:colOff>571500</xdr:colOff>
      <xdr:row>93</xdr:row>
      <xdr:rowOff>95249</xdr:rowOff>
    </xdr:from>
    <xdr:to>
      <xdr:col>20</xdr:col>
      <xdr:colOff>623454</xdr:colOff>
      <xdr:row>96</xdr:row>
      <xdr:rowOff>34635</xdr:rowOff>
    </xdr:to>
    <xdr:sp macro="" textlink="">
      <xdr:nvSpPr>
        <xdr:cNvPr id="35" name="TextBox 14">
          <a:extLst>
            <a:ext uri="{FF2B5EF4-FFF2-40B4-BE49-F238E27FC236}">
              <a16:creationId xmlns:a16="http://schemas.microsoft.com/office/drawing/2014/main" id="{355A9422-4E49-1370-401F-48E9F24251B6}"/>
            </a:ext>
            <a:ext uri="{147F2762-F138-4A5C-976F-8EAC2B608ADB}">
              <a16:predDERef xmlns:a16="http://schemas.microsoft.com/office/drawing/2014/main" pred="{1F296EA3-A633-4F77-9766-33693D4F4EF2}"/>
            </a:ext>
          </a:extLst>
        </xdr:cNvPr>
        <xdr:cNvSpPr txBox="1"/>
      </xdr:nvSpPr>
      <xdr:spPr>
        <a:xfrm>
          <a:off x="9906000" y="20444113"/>
          <a:ext cx="4901045" cy="536863"/>
        </a:xfrm>
        <a:prstGeom prst="rect">
          <a:avLst/>
        </a:prstGeom>
        <a:solidFill>
          <a:schemeClr val="accent2">
            <a:lumMod val="20000"/>
            <a:lumOff val="8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1">
              <a:solidFill>
                <a:schemeClr val="dk1"/>
              </a:solidFill>
              <a:latin typeface="+mn-lt"/>
              <a:ea typeface="+mn-lt"/>
              <a:cs typeface="+mn-lt"/>
            </a:rPr>
            <a:t>Dilmah’s low gearing and strong debt coverage reflect financial stability, low risk, and readiness to seize future growth opportunities</a:t>
          </a:r>
        </a:p>
      </xdr:txBody>
    </xdr:sp>
    <xdr:clientData/>
  </xdr:twoCellAnchor>
  <xdr:twoCellAnchor>
    <xdr:from>
      <xdr:col>13</xdr:col>
      <xdr:colOff>275359</xdr:colOff>
      <xdr:row>52</xdr:row>
      <xdr:rowOff>39831</xdr:rowOff>
    </xdr:from>
    <xdr:to>
      <xdr:col>20</xdr:col>
      <xdr:colOff>873702</xdr:colOff>
      <xdr:row>55</xdr:row>
      <xdr:rowOff>164522</xdr:rowOff>
    </xdr:to>
    <xdr:sp macro="" textlink="">
      <xdr:nvSpPr>
        <xdr:cNvPr id="42" name="TextBox 23">
          <a:extLst>
            <a:ext uri="{FF2B5EF4-FFF2-40B4-BE49-F238E27FC236}">
              <a16:creationId xmlns:a16="http://schemas.microsoft.com/office/drawing/2014/main" id="{4A5846DA-EFC4-569B-138D-6C2801DFA537}"/>
            </a:ext>
            <a:ext uri="{147F2762-F138-4A5C-976F-8EAC2B608ADB}">
              <a16:predDERef xmlns:a16="http://schemas.microsoft.com/office/drawing/2014/main" pred="{355A9422-4E49-1370-401F-48E9F24251B6}"/>
            </a:ext>
          </a:extLst>
        </xdr:cNvPr>
        <xdr:cNvSpPr txBox="1"/>
      </xdr:nvSpPr>
      <xdr:spPr>
        <a:xfrm>
          <a:off x="10215995" y="10595263"/>
          <a:ext cx="4841298" cy="696191"/>
        </a:xfrm>
        <a:prstGeom prst="rect">
          <a:avLst/>
        </a:prstGeom>
        <a:solidFill>
          <a:schemeClr val="accent2">
            <a:lumMod val="20000"/>
            <a:lumOff val="8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b="1" i="0" u="none" strike="noStrike">
              <a:solidFill>
                <a:schemeClr val="dk1"/>
              </a:solidFill>
              <a:latin typeface="Aptos Narrow" panose="020B0004020202020204" pitchFamily="34" charset="0"/>
            </a:rPr>
            <a:t>Dilmah’s liquidity ratios, though well above safe benchmarks, declined from 2024 to 2025, signaling reduced liquidity strength. However, the company still maintains strong short-term solvency with low immediate risk.</a:t>
          </a:r>
        </a:p>
      </xdr:txBody>
    </xdr:sp>
    <xdr:clientData/>
  </xdr:twoCellAnchor>
  <xdr:twoCellAnchor>
    <xdr:from>
      <xdr:col>1</xdr:col>
      <xdr:colOff>0</xdr:colOff>
      <xdr:row>47</xdr:row>
      <xdr:rowOff>76200</xdr:rowOff>
    </xdr:from>
    <xdr:to>
      <xdr:col>12</xdr:col>
      <xdr:colOff>590550</xdr:colOff>
      <xdr:row>53</xdr:row>
      <xdr:rowOff>57150</xdr:rowOff>
    </xdr:to>
    <xdr:sp macro="" textlink="">
      <xdr:nvSpPr>
        <xdr:cNvPr id="20" name="TextBox 24">
          <a:extLst>
            <a:ext uri="{FF2B5EF4-FFF2-40B4-BE49-F238E27FC236}">
              <a16:creationId xmlns:a16="http://schemas.microsoft.com/office/drawing/2014/main" id="{BCF23432-B5B5-0979-E18B-8F71FF811F55}"/>
            </a:ext>
            <a:ext uri="{147F2762-F138-4A5C-976F-8EAC2B608ADB}">
              <a16:predDERef xmlns:a16="http://schemas.microsoft.com/office/drawing/2014/main" pred="{4A5846DA-EFC4-569B-138D-6C2801DFA537}"/>
            </a:ext>
          </a:extLst>
        </xdr:cNvPr>
        <xdr:cNvSpPr txBox="1"/>
      </xdr:nvSpPr>
      <xdr:spPr>
        <a:xfrm>
          <a:off x="638175" y="9144000"/>
          <a:ext cx="9153525" cy="1743075"/>
        </a:xfrm>
        <a:prstGeom prst="rect">
          <a:avLst/>
        </a:prstGeom>
        <a:solidFill>
          <a:schemeClr val="tx2">
            <a:lumMod val="10000"/>
            <a:lumOff val="9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chemeClr val="dk1"/>
              </a:solidFill>
              <a:effectLst/>
              <a:latin typeface="+mn-lt"/>
              <a:ea typeface="+mn-ea"/>
              <a:cs typeface="+mn-cs"/>
            </a:rPr>
            <a:t>Dilmah Ceylon Tea maintains an equity-dominant capital structure, with equity contributing over 90% of total financing in both 2024 (93.35%) and 2025 (91.31%). While debt levels rose slightly from 6.65% to 8.69%, this shift still reflects an extremely conservative gearing position. Such an equity-heavy structure reduces financial risk, enhances long-term stability, and provides resilience against external shocks. However, the limited use of debt also means the company may be underutilizing potential tax benefits and growth opportunities that come with moderate leverage.</a:t>
          </a:r>
          <a:endParaRPr lang="en-US" sz="1600">
            <a:effectLst/>
          </a:endParaRPr>
        </a:p>
        <a:p>
          <a:endParaRPr lang="en-US" sz="1200"/>
        </a:p>
      </xdr:txBody>
    </xdr:sp>
    <xdr:clientData/>
  </xdr:twoCellAnchor>
  <xdr:twoCellAnchor>
    <xdr:from>
      <xdr:col>0</xdr:col>
      <xdr:colOff>635577</xdr:colOff>
      <xdr:row>15</xdr:row>
      <xdr:rowOff>9525</xdr:rowOff>
    </xdr:from>
    <xdr:to>
      <xdr:col>10</xdr:col>
      <xdr:colOff>598343</xdr:colOff>
      <xdr:row>25</xdr:row>
      <xdr:rowOff>104775</xdr:rowOff>
    </xdr:to>
    <xdr:sp macro="" textlink="">
      <xdr:nvSpPr>
        <xdr:cNvPr id="164" name="TextBox 25">
          <a:extLst>
            <a:ext uri="{FF2B5EF4-FFF2-40B4-BE49-F238E27FC236}">
              <a16:creationId xmlns:a16="http://schemas.microsoft.com/office/drawing/2014/main" id="{6EA3AA30-BC19-1A30-2EB8-A5D5152C1603}"/>
            </a:ext>
            <a:ext uri="{147F2762-F138-4A5C-976F-8EAC2B608ADB}">
              <a16:predDERef xmlns:a16="http://schemas.microsoft.com/office/drawing/2014/main" pred="{BCF23432-B5B5-0979-E18B-8F71FF811F55}"/>
            </a:ext>
          </a:extLst>
        </xdr:cNvPr>
        <xdr:cNvSpPr txBox="1"/>
      </xdr:nvSpPr>
      <xdr:spPr>
        <a:xfrm>
          <a:off x="635577" y="2819400"/>
          <a:ext cx="7944716" cy="1924050"/>
        </a:xfrm>
        <a:prstGeom prst="rect">
          <a:avLst/>
        </a:prstGeom>
        <a:solidFill>
          <a:schemeClr val="tx2">
            <a:lumMod val="10000"/>
            <a:lumOff val="9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Dilmah Ceylon Tea maintains an equity-dominant capital structure, with equity contributing over 90% of total financing in both 2024 (93.35%) and 2025 (91.31%). While debt levels rose slightly from 6.65% to 8.69%, this shift still reflects an extremely conservative gearing position. Such an equity-heavy structure reduces financial risk, enhances long-term stability, and provides resilience against external shocks. However, the limited use of debt also means the company may be underutilizing potential tax benefits and growth opportunities that come with moderate leverage.</a:t>
          </a:r>
        </a:p>
      </xdr:txBody>
    </xdr:sp>
    <xdr:clientData/>
  </xdr:twoCellAnchor>
  <xdr:twoCellAnchor>
    <xdr:from>
      <xdr:col>11</xdr:col>
      <xdr:colOff>238124</xdr:colOff>
      <xdr:row>26</xdr:row>
      <xdr:rowOff>55418</xdr:rowOff>
    </xdr:from>
    <xdr:to>
      <xdr:col>20</xdr:col>
      <xdr:colOff>644236</xdr:colOff>
      <xdr:row>29</xdr:row>
      <xdr:rowOff>176645</xdr:rowOff>
    </xdr:to>
    <xdr:sp macro="" textlink="">
      <xdr:nvSpPr>
        <xdr:cNvPr id="165" name="TextBox 26">
          <a:extLst>
            <a:ext uri="{FF2B5EF4-FFF2-40B4-BE49-F238E27FC236}">
              <a16:creationId xmlns:a16="http://schemas.microsoft.com/office/drawing/2014/main" id="{04E542E0-88BD-A069-AC93-A25FBC43B489}"/>
            </a:ext>
            <a:ext uri="{147F2762-F138-4A5C-976F-8EAC2B608ADB}">
              <a16:predDERef xmlns:a16="http://schemas.microsoft.com/office/drawing/2014/main" pred="{6EA3AA30-BC19-1A30-2EB8-A5D5152C1603}"/>
            </a:ext>
          </a:extLst>
        </xdr:cNvPr>
        <xdr:cNvSpPr txBox="1"/>
      </xdr:nvSpPr>
      <xdr:spPr>
        <a:xfrm>
          <a:off x="8966488" y="4843895"/>
          <a:ext cx="5861339" cy="666750"/>
        </a:xfrm>
        <a:prstGeom prst="rect">
          <a:avLst/>
        </a:prstGeom>
        <a:solidFill>
          <a:schemeClr val="accent2">
            <a:lumMod val="20000"/>
            <a:lumOff val="8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200" b="1" i="0">
              <a:solidFill>
                <a:schemeClr val="dk1"/>
              </a:solidFill>
              <a:effectLst/>
              <a:latin typeface="+mn-lt"/>
              <a:ea typeface="+mn-ea"/>
              <a:cs typeface="+mn-cs"/>
            </a:rPr>
            <a:t>Dilmah Ceylon Tea stands as a financially resilient and equity-driven company, showcasing strong stability with minimal dependence on debt and maintaining a low risk financial profile.</a:t>
          </a:r>
          <a:endParaRPr lang="en-US" sz="1200">
            <a:effectLst/>
          </a:endParaRPr>
        </a:p>
        <a:p>
          <a:endParaRPr lang="en-US" sz="1100"/>
        </a:p>
      </xdr:txBody>
    </xdr:sp>
    <xdr:clientData/>
  </xdr:twoCellAnchor>
  <xdr:twoCellAnchor>
    <xdr:from>
      <xdr:col>1</xdr:col>
      <xdr:colOff>0</xdr:colOff>
      <xdr:row>90</xdr:row>
      <xdr:rowOff>9525</xdr:rowOff>
    </xdr:from>
    <xdr:to>
      <xdr:col>12</xdr:col>
      <xdr:colOff>19050</xdr:colOff>
      <xdr:row>101</xdr:row>
      <xdr:rowOff>19050</xdr:rowOff>
    </xdr:to>
    <xdr:sp macro="" textlink="">
      <xdr:nvSpPr>
        <xdr:cNvPr id="28" name="TextBox 36">
          <a:extLst>
            <a:ext uri="{FF2B5EF4-FFF2-40B4-BE49-F238E27FC236}">
              <a16:creationId xmlns:a16="http://schemas.microsoft.com/office/drawing/2014/main" id="{E07F6AFA-C048-3A19-28BA-A455A99BB7FE}"/>
            </a:ext>
            <a:ext uri="{147F2762-F138-4A5C-976F-8EAC2B608ADB}">
              <a16:predDERef xmlns:a16="http://schemas.microsoft.com/office/drawing/2014/main" pred="{04E542E0-88BD-A069-AC93-A25FBC43B489}"/>
            </a:ext>
          </a:extLst>
        </xdr:cNvPr>
        <xdr:cNvSpPr txBox="1"/>
      </xdr:nvSpPr>
      <xdr:spPr>
        <a:xfrm>
          <a:off x="638175" y="19735800"/>
          <a:ext cx="8582025" cy="2333625"/>
        </a:xfrm>
        <a:prstGeom prst="rect">
          <a:avLst/>
        </a:prstGeom>
        <a:solidFill>
          <a:schemeClr val="tx2">
            <a:lumMod val="10000"/>
            <a:lumOff val="90000"/>
          </a:schemeClr>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Dilmah Ceylon Tea demonstrates a very low and conservative debt-to-equity ratio, rising only slightly from 0.0712 in 2024 to 0.0951 in 2025. This equity-heavy structure reflects minimal reliance on external borrowings, keeping financial leverage risk exceptionally low. At the same time, the interest coverage ratio improved significantly from 3.99 to 10.03, highlighting the company’s strong ability to service debt obligations from operating profits. Together, these indicators show that Dilmah is not only financially stable but also gaining greater flexibility to handle long-term commitments. The low gearing ensures reduced vulnerability to interest rate fluctuations, while the higher coverage ratio signals robust financial health and resilience, leaving the company well-positioned for sustainable growth and potential future expansion without undue risk.</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559153</xdr:colOff>
      <xdr:row>0</xdr:row>
      <xdr:rowOff>70315</xdr:rowOff>
    </xdr:from>
    <xdr:to>
      <xdr:col>2</xdr:col>
      <xdr:colOff>399969</xdr:colOff>
      <xdr:row>2</xdr:row>
      <xdr:rowOff>83668</xdr:rowOff>
    </xdr:to>
    <xdr:pic>
      <xdr:nvPicPr>
        <xdr:cNvPr id="3" name="Graphic 2" descr="Work from home Wi-Fi with solid fill">
          <a:hlinkClick xmlns:r="http://schemas.openxmlformats.org/officeDocument/2006/relationships" r:id="rId1"/>
          <a:extLst>
            <a:ext uri="{FF2B5EF4-FFF2-40B4-BE49-F238E27FC236}">
              <a16:creationId xmlns:a16="http://schemas.microsoft.com/office/drawing/2014/main" id="{244F8EFB-31E1-4805-B046-925577D5A442}"/>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776867" y="70315"/>
          <a:ext cx="425095" cy="369613"/>
        </a:xfrm>
        <a:prstGeom prst="rect">
          <a:avLst/>
        </a:prstGeom>
      </xdr:spPr>
    </xdr:pic>
    <xdr:clientData/>
  </xdr:twoCellAnchor>
  <xdr:twoCellAnchor>
    <xdr:from>
      <xdr:col>26</xdr:col>
      <xdr:colOff>223341</xdr:colOff>
      <xdr:row>0</xdr:row>
      <xdr:rowOff>126995</xdr:rowOff>
    </xdr:from>
    <xdr:to>
      <xdr:col>29</xdr:col>
      <xdr:colOff>290912</xdr:colOff>
      <xdr:row>2</xdr:row>
      <xdr:rowOff>30239</xdr:rowOff>
    </xdr:to>
    <xdr:sp macro="" textlink="">
      <xdr:nvSpPr>
        <xdr:cNvPr id="6" name="Rectangle: Rounded Corners 5">
          <a:hlinkClick xmlns:r="http://schemas.openxmlformats.org/officeDocument/2006/relationships" r:id="rId4"/>
          <a:extLst>
            <a:ext uri="{FF2B5EF4-FFF2-40B4-BE49-F238E27FC236}">
              <a16:creationId xmlns:a16="http://schemas.microsoft.com/office/drawing/2014/main" id="{629EACB3-31FC-4153-BCE9-AC6A9F41E107}"/>
            </a:ext>
          </a:extLst>
        </xdr:cNvPr>
        <xdr:cNvSpPr/>
      </xdr:nvSpPr>
      <xdr:spPr>
        <a:xfrm>
          <a:off x="16042075" y="126995"/>
          <a:ext cx="1890584" cy="26977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xdr:from>
      <xdr:col>1</xdr:col>
      <xdr:colOff>98961</xdr:colOff>
      <xdr:row>0</xdr:row>
      <xdr:rowOff>128650</xdr:rowOff>
    </xdr:from>
    <xdr:to>
      <xdr:col>1</xdr:col>
      <xdr:colOff>445162</xdr:colOff>
      <xdr:row>2</xdr:row>
      <xdr:rowOff>74190</xdr:rowOff>
    </xdr:to>
    <xdr:sp macro="" textlink="">
      <xdr:nvSpPr>
        <xdr:cNvPr id="7" name="Arrow: Left 6">
          <a:hlinkClick xmlns:r="http://schemas.openxmlformats.org/officeDocument/2006/relationships" r:id="rId5"/>
          <a:extLst>
            <a:ext uri="{FF2B5EF4-FFF2-40B4-BE49-F238E27FC236}">
              <a16:creationId xmlns:a16="http://schemas.microsoft.com/office/drawing/2014/main" id="{4771261A-392C-4F82-8C40-B4A8530CC0B5}"/>
            </a:ext>
          </a:extLst>
        </xdr:cNvPr>
        <xdr:cNvSpPr/>
      </xdr:nvSpPr>
      <xdr:spPr>
        <a:xfrm>
          <a:off x="316675" y="128650"/>
          <a:ext cx="346201" cy="301800"/>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13368</xdr:colOff>
      <xdr:row>4</xdr:row>
      <xdr:rowOff>19792</xdr:rowOff>
    </xdr:from>
    <xdr:to>
      <xdr:col>27</xdr:col>
      <xdr:colOff>13367</xdr:colOff>
      <xdr:row>9</xdr:row>
      <xdr:rowOff>133684</xdr:rowOff>
    </xdr:to>
    <xdr:sp macro="" textlink="">
      <xdr:nvSpPr>
        <xdr:cNvPr id="17" name="TextBox 1">
          <a:extLst>
            <a:ext uri="{FF2B5EF4-FFF2-40B4-BE49-F238E27FC236}">
              <a16:creationId xmlns:a16="http://schemas.microsoft.com/office/drawing/2014/main" id="{563365D9-65BA-C7E0-687A-202F160D0DAD}"/>
            </a:ext>
          </a:extLst>
        </xdr:cNvPr>
        <xdr:cNvSpPr txBox="1"/>
      </xdr:nvSpPr>
      <xdr:spPr>
        <a:xfrm>
          <a:off x="3957052" y="982318"/>
          <a:ext cx="18140947" cy="1049682"/>
        </a:xfrm>
        <a:prstGeom prst="rect">
          <a:avLst/>
        </a:prstGeom>
        <a:solidFill>
          <a:schemeClr val="accent2">
            <a:lumMod val="20000"/>
            <a:lumOff val="80000"/>
          </a:schemeClr>
        </a:solidFill>
        <a:ln w="2857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Dilmah Ceylon Tea PLC, founded in 1988 by Merrill J. Fernando, is a leading Sri Lankan tea manufacturer and exporter. Known for its “Single Origin Tea,” the company emphasizes quality, freshness, and ethical production. Dilmah operates in over 100 countries, offering black, green, herbal, and specialty teas.</a:t>
          </a:r>
        </a:p>
      </xdr:txBody>
    </xdr:sp>
    <xdr:clientData/>
  </xdr:twoCellAnchor>
  <xdr:twoCellAnchor>
    <xdr:from>
      <xdr:col>7</xdr:col>
      <xdr:colOff>13368</xdr:colOff>
      <xdr:row>13</xdr:row>
      <xdr:rowOff>320842</xdr:rowOff>
    </xdr:from>
    <xdr:to>
      <xdr:col>19</xdr:col>
      <xdr:colOff>0</xdr:colOff>
      <xdr:row>28</xdr:row>
      <xdr:rowOff>165100</xdr:rowOff>
    </xdr:to>
    <xdr:graphicFrame macro="">
      <xdr:nvGraphicFramePr>
        <xdr:cNvPr id="9" name="Chart 8">
          <a:extLst>
            <a:ext uri="{FF2B5EF4-FFF2-40B4-BE49-F238E27FC236}">
              <a16:creationId xmlns:a16="http://schemas.microsoft.com/office/drawing/2014/main" id="{B4F1FAB7-6BD2-D16D-C727-0D3A987AB468}"/>
            </a:ext>
            <a:ext uri="{147F2762-F138-4A5C-976F-8EAC2B608ADB}">
              <a16:predDERef xmlns:a16="http://schemas.microsoft.com/office/drawing/2014/main" pred="{563365D9-65BA-C7E0-687A-202F160D0D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20</xdr:col>
      <xdr:colOff>12700</xdr:colOff>
      <xdr:row>14</xdr:row>
      <xdr:rowOff>13368</xdr:rowOff>
    </xdr:from>
    <xdr:to>
      <xdr:col>30</xdr:col>
      <xdr:colOff>13369</xdr:colOff>
      <xdr:row>29</xdr:row>
      <xdr:rowOff>13370</xdr:rowOff>
    </xdr:to>
    <xdr:sp macro="" textlink="">
      <xdr:nvSpPr>
        <xdr:cNvPr id="19" name="TextBox 9">
          <a:extLst>
            <a:ext uri="{FF2B5EF4-FFF2-40B4-BE49-F238E27FC236}">
              <a16:creationId xmlns:a16="http://schemas.microsoft.com/office/drawing/2014/main" id="{1D9CE1F6-95B4-D661-5B87-5B59DC71F233}"/>
            </a:ext>
            <a:ext uri="{147F2762-F138-4A5C-976F-8EAC2B608ADB}">
              <a16:predDERef xmlns:a16="http://schemas.microsoft.com/office/drawing/2014/main" pred="{B4F1FAB7-6BD2-D16D-C727-0D3A987AB468}"/>
            </a:ext>
          </a:extLst>
        </xdr:cNvPr>
        <xdr:cNvSpPr txBox="1"/>
      </xdr:nvSpPr>
      <xdr:spPr>
        <a:xfrm>
          <a:off x="16749963" y="2767263"/>
          <a:ext cx="7500353" cy="3769896"/>
        </a:xfrm>
        <a:prstGeom prst="rect">
          <a:avLst/>
        </a:prstGeom>
        <a:solidFill>
          <a:schemeClr val="tx2">
            <a:lumMod val="10000"/>
            <a:lumOff val="9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600" b="1">
              <a:solidFill>
                <a:schemeClr val="dk1"/>
              </a:solidFill>
              <a:latin typeface="+mn-lt"/>
              <a:ea typeface="+mn-lt"/>
              <a:cs typeface="+mn-lt"/>
            </a:rPr>
            <a:t>Key Findings </a:t>
          </a:r>
          <a:r>
            <a:rPr lang="en-US" sz="1600" b="1" i="0" u="none" strike="noStrike">
              <a:solidFill>
                <a:schemeClr val="dk1"/>
              </a:solidFill>
              <a:latin typeface="Aptos Narrow" panose="020B0004020202020204" pitchFamily="34" charset="0"/>
            </a:rPr>
            <a:t>:</a:t>
          </a:r>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Gross Profit </a:t>
          </a:r>
          <a:r>
            <a:rPr lang="en-US" sz="1600" b="1" i="0" u="none" strike="noStrike">
              <a:solidFill>
                <a:schemeClr val="dk1"/>
              </a:solidFill>
              <a:latin typeface="Aptos Narrow" panose="020B0004020202020204" pitchFamily="34" charset="0"/>
            </a:rPr>
            <a:t>Ratio</a:t>
          </a:r>
          <a:r>
            <a:rPr lang="en-US" sz="1600" b="1">
              <a:solidFill>
                <a:schemeClr val="dk1"/>
              </a:solidFill>
              <a:latin typeface="+mn-lt"/>
              <a:ea typeface="+mn-lt"/>
              <a:cs typeface="+mn-lt"/>
            </a:rPr>
            <a:t> </a:t>
          </a:r>
          <a:r>
            <a:rPr lang="en-US" sz="1600" b="0">
              <a:solidFill>
                <a:schemeClr val="dk1"/>
              </a:solidFill>
              <a:latin typeface="+mn-lt"/>
              <a:ea typeface="+mn-lt"/>
              <a:cs typeface="+mn-lt"/>
            </a:rPr>
            <a:t>declined from 39.40% → 36.40%, signaling higher cost of production or pricing pressures.</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Net Profit </a:t>
          </a:r>
          <a:r>
            <a:rPr lang="en-US" sz="1600" b="1" i="0" u="none" strike="noStrike">
              <a:solidFill>
                <a:schemeClr val="dk1"/>
              </a:solidFill>
              <a:latin typeface="Aptos Narrow" panose="020B0004020202020204" pitchFamily="34" charset="0"/>
            </a:rPr>
            <a:t>Ratio</a:t>
          </a:r>
          <a:r>
            <a:rPr lang="en-US" sz="1600" b="1">
              <a:solidFill>
                <a:schemeClr val="dk1"/>
              </a:solidFill>
              <a:latin typeface="+mn-lt"/>
              <a:ea typeface="+mn-lt"/>
              <a:cs typeface="+mn-lt"/>
            </a:rPr>
            <a:t> </a:t>
          </a:r>
          <a:r>
            <a:rPr lang="en-US" sz="1600" b="0">
              <a:solidFill>
                <a:schemeClr val="dk1"/>
              </a:solidFill>
              <a:latin typeface="+mn-lt"/>
              <a:ea typeface="+mn-lt"/>
              <a:cs typeface="+mn-lt"/>
            </a:rPr>
            <a:t>also fell from 4.10% → 3.15%, reflecting thinner bottom-line profitability despite revenue generation.</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ROE (Return on Equity)</a:t>
          </a:r>
          <a:r>
            <a:rPr lang="en-US" sz="1600" b="0">
              <a:solidFill>
                <a:schemeClr val="dk1"/>
              </a:solidFill>
              <a:latin typeface="+mn-lt"/>
              <a:ea typeface="+mn-lt"/>
              <a:cs typeface="+mn-lt"/>
            </a:rPr>
            <a:t> dropped slightly from 3.38% → 3.15%, showing reduced value creation for shareholders.</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ROCE (Return on Capital Employed) </a:t>
          </a:r>
          <a:r>
            <a:rPr lang="en-US" sz="1600" b="0">
              <a:solidFill>
                <a:schemeClr val="dk1"/>
              </a:solidFill>
              <a:latin typeface="+mn-lt"/>
              <a:ea typeface="+mn-lt"/>
              <a:cs typeface="+mn-lt"/>
            </a:rPr>
            <a:t>improved significantly from 3.07% → 5.89%, indicating stronger efficiency in utilizing capital to generate returns.</a:t>
          </a:r>
          <a:endParaRPr lang="en-US" sz="1600" b="1">
            <a:solidFill>
              <a:schemeClr val="dk1"/>
            </a:solidFill>
            <a:latin typeface="+mn-lt"/>
            <a:ea typeface="+mn-lt"/>
            <a:cs typeface="+mn-lt"/>
          </a:endParaRP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Operating Profit Margin </a:t>
          </a:r>
          <a:r>
            <a:rPr lang="en-US" sz="1600" b="0">
              <a:solidFill>
                <a:schemeClr val="dk1"/>
              </a:solidFill>
              <a:latin typeface="+mn-lt"/>
              <a:ea typeface="+mn-lt"/>
              <a:cs typeface="+mn-lt"/>
            </a:rPr>
            <a:t>increased from 3.99% → 7.02%, suggesting better operational efficiency and cost control in 2025.</a:t>
          </a:r>
        </a:p>
      </xdr:txBody>
    </xdr:sp>
    <xdr:clientData/>
  </xdr:twoCellAnchor>
  <xdr:twoCellAnchor>
    <xdr:from>
      <xdr:col>20</xdr:col>
      <xdr:colOff>0</xdr:colOff>
      <xdr:row>31</xdr:row>
      <xdr:rowOff>13368</xdr:rowOff>
    </xdr:from>
    <xdr:to>
      <xdr:col>30</xdr:col>
      <xdr:colOff>13369</xdr:colOff>
      <xdr:row>47</xdr:row>
      <xdr:rowOff>4483</xdr:rowOff>
    </xdr:to>
    <xdr:sp macro="" textlink="">
      <xdr:nvSpPr>
        <xdr:cNvPr id="20" name="TextBox 11">
          <a:extLst>
            <a:ext uri="{FF2B5EF4-FFF2-40B4-BE49-F238E27FC236}">
              <a16:creationId xmlns:a16="http://schemas.microsoft.com/office/drawing/2014/main" id="{B24789AF-92C4-40EC-B95B-1E5E1F207D30}"/>
            </a:ext>
            <a:ext uri="{147F2762-F138-4A5C-976F-8EAC2B608ADB}">
              <a16:predDERef xmlns:a16="http://schemas.microsoft.com/office/drawing/2014/main" pred="{1D9CE1F6-95B4-D661-5B87-5B59DC71F233}"/>
            </a:ext>
          </a:extLst>
        </xdr:cNvPr>
        <xdr:cNvSpPr txBox="1"/>
      </xdr:nvSpPr>
      <xdr:spPr>
        <a:xfrm>
          <a:off x="16737263" y="7432842"/>
          <a:ext cx="7513053" cy="3694167"/>
        </a:xfrm>
        <a:prstGeom prst="rect">
          <a:avLst/>
        </a:prstGeom>
        <a:solidFill>
          <a:schemeClr val="tx2">
            <a:lumMod val="10000"/>
            <a:lumOff val="9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2000" b="1">
              <a:solidFill>
                <a:schemeClr val="dk1"/>
              </a:solidFill>
              <a:latin typeface="+mn-lt"/>
              <a:ea typeface="+mn-lt"/>
              <a:cs typeface="+mn-lt"/>
            </a:rPr>
            <a:t>Key Findings ;</a:t>
          </a:r>
          <a:endParaRPr lang="en-US" sz="2000" b="0">
            <a:solidFill>
              <a:schemeClr val="dk1"/>
            </a:solidFill>
            <a:latin typeface="+mn-lt"/>
            <a:ea typeface="+mn-lt"/>
            <a:cs typeface="+mn-lt"/>
          </a:endParaRPr>
        </a:p>
        <a:p>
          <a:pPr marL="0" indent="0"/>
          <a:r>
            <a:rPr lang="en-US" sz="2000" b="1">
              <a:solidFill>
                <a:schemeClr val="dk1"/>
              </a:solidFill>
              <a:latin typeface="+mn-lt"/>
              <a:ea typeface="+mn-lt"/>
              <a:cs typeface="+mn-lt"/>
            </a:rPr>
            <a:t>- Current Ratio </a:t>
          </a:r>
          <a:r>
            <a:rPr lang="en-US" sz="2000" b="0">
              <a:solidFill>
                <a:schemeClr val="dk1"/>
              </a:solidFill>
              <a:latin typeface="+mn-lt"/>
              <a:ea typeface="+mn-lt"/>
              <a:cs typeface="+mn-lt"/>
            </a:rPr>
            <a:t>declined from 6.41 → 5.24, but remains well above the safe benchmark (2:1), indicating strong short-term solvency.</a:t>
          </a:r>
        </a:p>
        <a:p>
          <a:pPr marL="0" indent="0"/>
          <a:endParaRPr lang="en-US" sz="2000" b="0">
            <a:solidFill>
              <a:schemeClr val="dk1"/>
            </a:solidFill>
            <a:latin typeface="+mn-lt"/>
            <a:ea typeface="+mn-lt"/>
            <a:cs typeface="+mn-lt"/>
          </a:endParaRPr>
        </a:p>
        <a:p>
          <a:pPr marL="0" indent="0"/>
          <a:r>
            <a:rPr lang="en-US" sz="2000" b="1">
              <a:solidFill>
                <a:schemeClr val="dk1"/>
              </a:solidFill>
              <a:latin typeface="+mn-lt"/>
              <a:ea typeface="+mn-lt"/>
              <a:cs typeface="+mn-lt"/>
            </a:rPr>
            <a:t>- Quick Ratio </a:t>
          </a:r>
          <a:r>
            <a:rPr lang="en-US" sz="2000" b="0">
              <a:solidFill>
                <a:schemeClr val="dk1"/>
              </a:solidFill>
              <a:latin typeface="+mn-lt"/>
              <a:ea typeface="+mn-lt"/>
              <a:cs typeface="+mn-lt"/>
            </a:rPr>
            <a:t>also decreased from 4.83 → 4.05, still far higher than the ideal 1:1, reflecting sufficient liquid assets to cover immediate obligations.</a:t>
          </a:r>
        </a:p>
        <a:p>
          <a:pPr marL="0" indent="0"/>
          <a:endParaRPr lang="en-US" sz="2000" b="0">
            <a:solidFill>
              <a:schemeClr val="dk1"/>
            </a:solidFill>
            <a:latin typeface="+mn-lt"/>
            <a:ea typeface="+mn-lt"/>
            <a:cs typeface="+mn-lt"/>
          </a:endParaRPr>
        </a:p>
        <a:p>
          <a:pPr marL="0" indent="0"/>
          <a:r>
            <a:rPr lang="en-US" sz="2000" b="0">
              <a:solidFill>
                <a:schemeClr val="dk1"/>
              </a:solidFill>
              <a:latin typeface="+mn-lt"/>
              <a:ea typeface="+mn-lt"/>
              <a:cs typeface="+mn-lt"/>
            </a:rPr>
            <a:t>Both ratios show a slight downward trend, which may signal increasing reliance on current liabilities or reduced liquidity cushion.</a:t>
          </a:r>
        </a:p>
      </xdr:txBody>
    </xdr:sp>
    <xdr:clientData/>
  </xdr:twoCellAnchor>
  <xdr:twoCellAnchor>
    <xdr:from>
      <xdr:col>20</xdr:col>
      <xdr:colOff>17929</xdr:colOff>
      <xdr:row>49</xdr:row>
      <xdr:rowOff>13368</xdr:rowOff>
    </xdr:from>
    <xdr:to>
      <xdr:col>29</xdr:col>
      <xdr:colOff>601579</xdr:colOff>
      <xdr:row>63</xdr:row>
      <xdr:rowOff>106948</xdr:rowOff>
    </xdr:to>
    <xdr:sp macro="" textlink="">
      <xdr:nvSpPr>
        <xdr:cNvPr id="21" name="TextBox 12">
          <a:extLst>
            <a:ext uri="{FF2B5EF4-FFF2-40B4-BE49-F238E27FC236}">
              <a16:creationId xmlns:a16="http://schemas.microsoft.com/office/drawing/2014/main" id="{36A4003D-3DC4-4A4D-BF38-BF15E2D3698D}"/>
            </a:ext>
            <a:ext uri="{147F2762-F138-4A5C-976F-8EAC2B608ADB}">
              <a16:predDERef xmlns:a16="http://schemas.microsoft.com/office/drawing/2014/main" pred="{B24789AF-92C4-40EC-B95B-1E5E1F207D30}"/>
            </a:ext>
          </a:extLst>
        </xdr:cNvPr>
        <xdr:cNvSpPr txBox="1"/>
      </xdr:nvSpPr>
      <xdr:spPr>
        <a:xfrm>
          <a:off x="16755192" y="11282947"/>
          <a:ext cx="7468387" cy="3569369"/>
        </a:xfrm>
        <a:prstGeom prst="rect">
          <a:avLst/>
        </a:prstGeom>
        <a:solidFill>
          <a:schemeClr val="tx2">
            <a:lumMod val="10000"/>
            <a:lumOff val="9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600" b="1">
              <a:solidFill>
                <a:schemeClr val="dk1"/>
              </a:solidFill>
              <a:latin typeface="+mn-lt"/>
              <a:ea typeface="+mn-lt"/>
              <a:cs typeface="+mn-lt"/>
            </a:rPr>
            <a:t>Key Findings ;</a:t>
          </a:r>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Inventory Days </a:t>
          </a:r>
          <a:r>
            <a:rPr lang="en-US" sz="1600" b="0">
              <a:solidFill>
                <a:schemeClr val="dk1"/>
              </a:solidFill>
              <a:latin typeface="+mn-lt"/>
              <a:ea typeface="+mn-lt"/>
              <a:cs typeface="+mn-lt"/>
            </a:rPr>
            <a:t>improved slightly (88.31 → 86.93), showing faster stock turnover and better inventory management.</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Receivable Collection Period </a:t>
          </a:r>
          <a:r>
            <a:rPr lang="en-US" sz="1600" b="0">
              <a:solidFill>
                <a:schemeClr val="dk1"/>
              </a:solidFill>
              <a:latin typeface="+mn-lt"/>
              <a:ea typeface="+mn-lt"/>
              <a:cs typeface="+mn-lt"/>
            </a:rPr>
            <a:t>remained almost unchanged (123.23 → 123.45 days), indicating that receivables continue to take a long time to convert into cash, which could strain liquidity.</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Payables Settlement Period </a:t>
          </a:r>
          <a:r>
            <a:rPr lang="en-US" sz="1600" b="0">
              <a:solidFill>
                <a:schemeClr val="dk1"/>
              </a:solidFill>
              <a:latin typeface="+mn-lt"/>
              <a:ea typeface="+mn-lt"/>
              <a:cs typeface="+mn-lt"/>
            </a:rPr>
            <a:t>stayed constant at 34.97 days, suggesting stable supplier relationships, but less leverage from credit terms.</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Cash Conversion Cycle (CCC) </a:t>
          </a:r>
          <a:r>
            <a:rPr lang="en-US" sz="1600" b="0">
              <a:solidFill>
                <a:schemeClr val="dk1"/>
              </a:solidFill>
              <a:latin typeface="+mn-lt"/>
              <a:ea typeface="+mn-lt"/>
              <a:cs typeface="+mn-lt"/>
            </a:rPr>
            <a:t>lengthened (176.57 → 184.38 days), showing that the company takes over 6 months to convert investments into cash, which weakens overall cash efficiency.</a:t>
          </a:r>
        </a:p>
      </xdr:txBody>
    </xdr:sp>
    <xdr:clientData/>
  </xdr:twoCellAnchor>
  <xdr:twoCellAnchor>
    <xdr:from>
      <xdr:col>20</xdr:col>
      <xdr:colOff>5977</xdr:colOff>
      <xdr:row>65</xdr:row>
      <xdr:rowOff>13368</xdr:rowOff>
    </xdr:from>
    <xdr:to>
      <xdr:col>30</xdr:col>
      <xdr:colOff>40105</xdr:colOff>
      <xdr:row>80</xdr:row>
      <xdr:rowOff>149411</xdr:rowOff>
    </xdr:to>
    <xdr:sp macro="" textlink="">
      <xdr:nvSpPr>
        <xdr:cNvPr id="25" name="TextBox 13">
          <a:extLst>
            <a:ext uri="{FF2B5EF4-FFF2-40B4-BE49-F238E27FC236}">
              <a16:creationId xmlns:a16="http://schemas.microsoft.com/office/drawing/2014/main" id="{071211E5-D679-4B21-8032-4D6218810563}"/>
            </a:ext>
            <a:ext uri="{147F2762-F138-4A5C-976F-8EAC2B608ADB}">
              <a16:predDERef xmlns:a16="http://schemas.microsoft.com/office/drawing/2014/main" pred="{36A4003D-3DC4-4A4D-BF38-BF15E2D3698D}"/>
            </a:ext>
          </a:extLst>
        </xdr:cNvPr>
        <xdr:cNvSpPr txBox="1"/>
      </xdr:nvSpPr>
      <xdr:spPr>
        <a:xfrm>
          <a:off x="16743240" y="15654421"/>
          <a:ext cx="7533812" cy="3571727"/>
        </a:xfrm>
        <a:prstGeom prst="rect">
          <a:avLst/>
        </a:prstGeom>
        <a:solidFill>
          <a:schemeClr val="tx2">
            <a:lumMod val="10000"/>
            <a:lumOff val="9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2000" b="1">
              <a:solidFill>
                <a:schemeClr val="dk1"/>
              </a:solidFill>
              <a:latin typeface="+mn-lt"/>
              <a:ea typeface="+mn-lt"/>
              <a:cs typeface="+mn-lt"/>
            </a:rPr>
            <a:t>Key Findings ;</a:t>
          </a:r>
          <a:endParaRPr lang="en-US" sz="2000" b="0">
            <a:solidFill>
              <a:schemeClr val="dk1"/>
            </a:solidFill>
            <a:latin typeface="+mn-lt"/>
            <a:ea typeface="+mn-lt"/>
            <a:cs typeface="+mn-lt"/>
          </a:endParaRPr>
        </a:p>
        <a:p>
          <a:pPr marL="0" indent="0"/>
          <a:r>
            <a:rPr lang="en-US" sz="2000" b="0">
              <a:solidFill>
                <a:schemeClr val="dk1"/>
              </a:solidFill>
              <a:latin typeface="+mn-lt"/>
              <a:ea typeface="+mn-lt"/>
              <a:cs typeface="+mn-lt"/>
            </a:rPr>
            <a:t>- </a:t>
          </a:r>
          <a:r>
            <a:rPr lang="en-US" sz="2000" b="1">
              <a:solidFill>
                <a:schemeClr val="dk1"/>
              </a:solidFill>
              <a:latin typeface="+mn-lt"/>
              <a:ea typeface="+mn-lt"/>
              <a:cs typeface="+mn-lt"/>
            </a:rPr>
            <a:t>Debt-to-Equity Ratio </a:t>
          </a:r>
          <a:r>
            <a:rPr lang="en-US" sz="2000" b="0">
              <a:solidFill>
                <a:schemeClr val="dk1"/>
              </a:solidFill>
              <a:latin typeface="+mn-lt"/>
              <a:ea typeface="+mn-lt"/>
              <a:cs typeface="+mn-lt"/>
            </a:rPr>
            <a:t>increased from 0.07 → 0.10, but still remains very low compared to the safe benchmark (&lt;1). This indicates that Dilmah is conservatively financed with minimal reliance on debt, maintaining strong financial stability.</a:t>
          </a:r>
          <a:endParaRPr lang="en-US" sz="2000" b="1">
            <a:solidFill>
              <a:schemeClr val="dk1"/>
            </a:solidFill>
            <a:latin typeface="+mn-lt"/>
            <a:ea typeface="+mn-lt"/>
            <a:cs typeface="+mn-lt"/>
          </a:endParaRPr>
        </a:p>
        <a:p>
          <a:pPr marL="0" indent="0"/>
          <a:endParaRPr lang="en-US" sz="2000" b="0">
            <a:solidFill>
              <a:schemeClr val="dk1"/>
            </a:solidFill>
            <a:latin typeface="+mn-lt"/>
            <a:ea typeface="+mn-lt"/>
            <a:cs typeface="+mn-lt"/>
          </a:endParaRPr>
        </a:p>
        <a:p>
          <a:pPr marL="0" indent="0"/>
          <a:r>
            <a:rPr lang="en-US" sz="2000" b="1">
              <a:solidFill>
                <a:schemeClr val="dk1"/>
              </a:solidFill>
              <a:latin typeface="+mn-lt"/>
              <a:ea typeface="+mn-lt"/>
              <a:cs typeface="+mn-lt"/>
            </a:rPr>
            <a:t>- Interest Coverage Ratio </a:t>
          </a:r>
          <a:r>
            <a:rPr lang="en-US" sz="2000" b="0">
              <a:solidFill>
                <a:schemeClr val="dk1"/>
              </a:solidFill>
              <a:latin typeface="+mn-lt"/>
              <a:ea typeface="+mn-lt"/>
              <a:cs typeface="+mn-lt"/>
            </a:rPr>
            <a:t>jumped from 3.99 → 10.03, reflecting a significant improvement in the company’s ability to meet interest obligations. This shows a stronger buffer for lenders and reduced long-term financial risk.</a:t>
          </a:r>
        </a:p>
      </xdr:txBody>
    </xdr:sp>
    <xdr:clientData/>
  </xdr:twoCellAnchor>
  <xdr:twoCellAnchor>
    <xdr:from>
      <xdr:col>19</xdr:col>
      <xdr:colOff>666377</xdr:colOff>
      <xdr:row>82</xdr:row>
      <xdr:rowOff>320842</xdr:rowOff>
    </xdr:from>
    <xdr:to>
      <xdr:col>30</xdr:col>
      <xdr:colOff>13369</xdr:colOff>
      <xdr:row>98</xdr:row>
      <xdr:rowOff>120316</xdr:rowOff>
    </xdr:to>
    <xdr:sp macro="" textlink="">
      <xdr:nvSpPr>
        <xdr:cNvPr id="29" name="TextBox 14">
          <a:extLst>
            <a:ext uri="{FF2B5EF4-FFF2-40B4-BE49-F238E27FC236}">
              <a16:creationId xmlns:a16="http://schemas.microsoft.com/office/drawing/2014/main" id="{3BEA5248-E5D0-478E-9016-921A2105AEEC}"/>
            </a:ext>
            <a:ext uri="{147F2762-F138-4A5C-976F-8EAC2B608ADB}">
              <a16:predDERef xmlns:a16="http://schemas.microsoft.com/office/drawing/2014/main" pred="{071211E5-D679-4B21-8032-4D6218810563}"/>
            </a:ext>
          </a:extLst>
        </xdr:cNvPr>
        <xdr:cNvSpPr txBox="1"/>
      </xdr:nvSpPr>
      <xdr:spPr>
        <a:xfrm>
          <a:off x="16708482" y="19798631"/>
          <a:ext cx="7541834" cy="4117474"/>
        </a:xfrm>
        <a:prstGeom prst="rect">
          <a:avLst/>
        </a:prstGeom>
        <a:solidFill>
          <a:schemeClr val="tx2">
            <a:lumMod val="10000"/>
            <a:lumOff val="9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600" b="1">
              <a:solidFill>
                <a:schemeClr val="dk1"/>
              </a:solidFill>
              <a:latin typeface="+mn-lt"/>
              <a:ea typeface="+mn-lt"/>
              <a:cs typeface="+mn-lt"/>
            </a:rPr>
            <a:t>Key Findings ;</a:t>
          </a:r>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Earnings per Share (EPS) </a:t>
          </a:r>
          <a:r>
            <a:rPr lang="en-US" sz="1600" b="0">
              <a:solidFill>
                <a:schemeClr val="dk1"/>
              </a:solidFill>
              <a:latin typeface="+mn-lt"/>
              <a:ea typeface="+mn-lt"/>
              <a:cs typeface="+mn-lt"/>
            </a:rPr>
            <a:t>declined slightly (36.27 → 34.68), indicating a marginal dip in profitability per share.</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Dividend per Share (DPS) </a:t>
          </a:r>
          <a:r>
            <a:rPr lang="en-US" sz="1600" b="0">
              <a:solidFill>
                <a:schemeClr val="dk1"/>
              </a:solidFill>
              <a:latin typeface="+mn-lt"/>
              <a:ea typeface="+mn-lt"/>
              <a:cs typeface="+mn-lt"/>
            </a:rPr>
            <a:t>dropped significantly (50.00 → 8.00), showing a sharp cut in dividend distribution, possibly to retain earnings for reinvestment or preserve cash.</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Dividend Yield </a:t>
          </a:r>
          <a:r>
            <a:rPr lang="en-US" sz="1600" b="0">
              <a:solidFill>
                <a:schemeClr val="dk1"/>
              </a:solidFill>
              <a:latin typeface="+mn-lt"/>
              <a:ea typeface="+mn-lt"/>
              <a:cs typeface="+mn-lt"/>
            </a:rPr>
            <a:t>decreased (0.05 → 0.01), making the stock less attractive for dividend-focused investors.</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Dividend Payout Ratio </a:t>
          </a:r>
          <a:r>
            <a:rPr lang="en-US" sz="1600" b="0">
              <a:solidFill>
                <a:schemeClr val="dk1"/>
              </a:solidFill>
              <a:latin typeface="+mn-lt"/>
              <a:ea typeface="+mn-lt"/>
              <a:cs typeface="+mn-lt"/>
            </a:rPr>
            <a:t>fell from 1.38 → 0.23, reflecting a shift from high distribution to more earnings retention, signaling a conservative dividend policy.</a:t>
          </a:r>
        </a:p>
        <a:p>
          <a:pPr marL="0" indent="0"/>
          <a:endParaRPr lang="en-US" sz="1600" b="0">
            <a:solidFill>
              <a:schemeClr val="dk1"/>
            </a:solidFill>
            <a:latin typeface="+mn-lt"/>
            <a:ea typeface="+mn-lt"/>
            <a:cs typeface="+mn-lt"/>
          </a:endParaRPr>
        </a:p>
        <a:p>
          <a:pPr marL="0" indent="0"/>
          <a:r>
            <a:rPr lang="en-US" sz="1600" b="0">
              <a:solidFill>
                <a:schemeClr val="dk1"/>
              </a:solidFill>
              <a:latin typeface="+mn-lt"/>
              <a:ea typeface="+mn-lt"/>
              <a:cs typeface="+mn-lt"/>
            </a:rPr>
            <a:t>- </a:t>
          </a:r>
          <a:r>
            <a:rPr lang="en-US" sz="1600" b="1">
              <a:solidFill>
                <a:schemeClr val="dk1"/>
              </a:solidFill>
              <a:latin typeface="+mn-lt"/>
              <a:ea typeface="+mn-lt"/>
              <a:cs typeface="+mn-lt"/>
            </a:rPr>
            <a:t>Price-to-Earnings (P/E) Ratio </a:t>
          </a:r>
          <a:r>
            <a:rPr lang="en-US" sz="1600" b="0">
              <a:solidFill>
                <a:schemeClr val="dk1"/>
              </a:solidFill>
              <a:latin typeface="+mn-lt"/>
              <a:ea typeface="+mn-lt"/>
              <a:cs typeface="+mn-lt"/>
            </a:rPr>
            <a:t>rose (27.44 → 30.85), suggesting the market values the company more optimistically, despite reduced dividends, showing investor confidence in future growth.</a:t>
          </a:r>
        </a:p>
      </xdr:txBody>
    </xdr:sp>
    <xdr:clientData/>
  </xdr:twoCellAnchor>
  <xdr:twoCellAnchor>
    <xdr:from>
      <xdr:col>7</xdr:col>
      <xdr:colOff>26737</xdr:colOff>
      <xdr:row>31</xdr:row>
      <xdr:rowOff>13368</xdr:rowOff>
    </xdr:from>
    <xdr:to>
      <xdr:col>19</xdr:col>
      <xdr:colOff>13369</xdr:colOff>
      <xdr:row>46</xdr:row>
      <xdr:rowOff>160421</xdr:rowOff>
    </xdr:to>
    <xdr:graphicFrame macro="">
      <xdr:nvGraphicFramePr>
        <xdr:cNvPr id="2" name="Chart 1">
          <a:extLst>
            <a:ext uri="{FF2B5EF4-FFF2-40B4-BE49-F238E27FC236}">
              <a16:creationId xmlns:a16="http://schemas.microsoft.com/office/drawing/2014/main" id="{1EE47704-AFD1-A752-38F3-348EB2A871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6685</xdr:colOff>
      <xdr:row>49</xdr:row>
      <xdr:rowOff>18714</xdr:rowOff>
    </xdr:from>
    <xdr:to>
      <xdr:col>18</xdr:col>
      <xdr:colOff>561474</xdr:colOff>
      <xdr:row>63</xdr:row>
      <xdr:rowOff>13368</xdr:rowOff>
    </xdr:to>
    <xdr:graphicFrame macro="">
      <xdr:nvGraphicFramePr>
        <xdr:cNvPr id="4" name="Chart 3">
          <a:extLst>
            <a:ext uri="{FF2B5EF4-FFF2-40B4-BE49-F238E27FC236}">
              <a16:creationId xmlns:a16="http://schemas.microsoft.com/office/drawing/2014/main" id="{A7E80053-244D-F08C-8426-C87FC9EFB9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7</xdr:col>
      <xdr:colOff>0</xdr:colOff>
      <xdr:row>65</xdr:row>
      <xdr:rowOff>13368</xdr:rowOff>
    </xdr:from>
    <xdr:to>
      <xdr:col>19</xdr:col>
      <xdr:colOff>0</xdr:colOff>
      <xdr:row>80</xdr:row>
      <xdr:rowOff>160421</xdr:rowOff>
    </xdr:to>
    <xdr:graphicFrame macro="">
      <xdr:nvGraphicFramePr>
        <xdr:cNvPr id="5" name="Chart 4">
          <a:extLst>
            <a:ext uri="{FF2B5EF4-FFF2-40B4-BE49-F238E27FC236}">
              <a16:creationId xmlns:a16="http://schemas.microsoft.com/office/drawing/2014/main" id="{9951CA89-1129-6469-DAEF-4C9E9C9C80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7</xdr:col>
      <xdr:colOff>20051</xdr:colOff>
      <xdr:row>82</xdr:row>
      <xdr:rowOff>326188</xdr:rowOff>
    </xdr:from>
    <xdr:to>
      <xdr:col>18</xdr:col>
      <xdr:colOff>588209</xdr:colOff>
      <xdr:row>96</xdr:row>
      <xdr:rowOff>13367</xdr:rowOff>
    </xdr:to>
    <xdr:graphicFrame macro="">
      <xdr:nvGraphicFramePr>
        <xdr:cNvPr id="8" name="Chart 7">
          <a:extLst>
            <a:ext uri="{FF2B5EF4-FFF2-40B4-BE49-F238E27FC236}">
              <a16:creationId xmlns:a16="http://schemas.microsoft.com/office/drawing/2014/main" id="{EDE6BB09-5C5A-FA39-E3BC-26C5151AA2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219075</xdr:colOff>
      <xdr:row>97</xdr:row>
      <xdr:rowOff>171450</xdr:rowOff>
    </xdr:from>
    <xdr:to>
      <xdr:col>8</xdr:col>
      <xdr:colOff>476250</xdr:colOff>
      <xdr:row>115</xdr:row>
      <xdr:rowOff>0</xdr:rowOff>
    </xdr:to>
    <xdr:sp macro="" textlink="">
      <xdr:nvSpPr>
        <xdr:cNvPr id="14" name="TextBox 15">
          <a:extLst>
            <a:ext uri="{FF2B5EF4-FFF2-40B4-BE49-F238E27FC236}">
              <a16:creationId xmlns:a16="http://schemas.microsoft.com/office/drawing/2014/main" id="{6AEFAFE0-3278-1D57-34D8-D7E09A316B3D}"/>
            </a:ext>
            <a:ext uri="{147F2762-F138-4A5C-976F-8EAC2B608ADB}">
              <a16:predDERef xmlns:a16="http://schemas.microsoft.com/office/drawing/2014/main" pred="{EDE6BB09-5C5A-FA39-E3BC-26C5151AA2AA}"/>
            </a:ext>
          </a:extLst>
        </xdr:cNvPr>
        <xdr:cNvSpPr txBox="1"/>
      </xdr:nvSpPr>
      <xdr:spPr>
        <a:xfrm>
          <a:off x="219075" y="23126700"/>
          <a:ext cx="8201025" cy="3086100"/>
        </a:xfrm>
        <a:prstGeom prst="rect">
          <a:avLst/>
        </a:prstGeom>
        <a:solidFill>
          <a:schemeClr val="accent4">
            <a:lumMod val="40000"/>
            <a:lumOff val="60000"/>
          </a:schemeClr>
        </a:solidFill>
        <a:ln w="57150"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r>
            <a:rPr lang="en-US" sz="3200" b="1" i="0" u="none" strike="noStrike">
              <a:solidFill>
                <a:srgbClr val="FF0000"/>
              </a:solidFill>
              <a:latin typeface="Aptos Narrow" panose="020B0004020202020204" pitchFamily="34" charset="0"/>
            </a:rPr>
            <a:t>Conclusion</a:t>
          </a:r>
          <a:r>
            <a:rPr lang="en-US" sz="3200" b="1">
              <a:solidFill>
                <a:srgbClr val="FF0000"/>
              </a:solidFill>
              <a:latin typeface="+mn-lt"/>
              <a:ea typeface="+mn-lt"/>
              <a:cs typeface="+mn-lt"/>
            </a:rPr>
            <a:t> </a:t>
          </a:r>
          <a:r>
            <a:rPr lang="en-US" sz="3200" b="1" i="0" u="none" strike="noStrike">
              <a:solidFill>
                <a:srgbClr val="FF0000"/>
              </a:solidFill>
              <a:latin typeface="Aptos Narrow" panose="020B0004020202020204" pitchFamily="34" charset="0"/>
            </a:rPr>
            <a:t>:</a:t>
          </a:r>
          <a:endParaRPr lang="en-US" sz="2400" b="1">
            <a:solidFill>
              <a:schemeClr val="dk1"/>
            </a:solidFill>
            <a:latin typeface="+mn-lt"/>
            <a:ea typeface="+mn-lt"/>
            <a:cs typeface="+mn-lt"/>
          </a:endParaRPr>
        </a:p>
        <a:p>
          <a:pPr marL="0" indent="0" algn="l"/>
          <a:r>
            <a:rPr lang="en-US" sz="2400" b="1">
              <a:solidFill>
                <a:schemeClr val="dk1"/>
              </a:solidFill>
              <a:latin typeface="+mn-lt"/>
              <a:ea typeface="+mn-lt"/>
              <a:cs typeface="+mn-lt"/>
            </a:rPr>
            <a:t>Dilmah Ceylon Tea remains financially resilient and equity-driven, demonstrating strong stability with minimal reliance on debt. With steady profitability and efficiency, alongside a strategic shift toward reinvestment, Dilmah continues to position itself as a trusted and future-focused brand in Sri Lanka’s corporate landscape.</a:t>
          </a:r>
        </a:p>
      </xdr:txBody>
    </xdr:sp>
    <xdr:clientData/>
  </xdr:twoCellAnchor>
  <xdr:twoCellAnchor editAs="oneCell">
    <xdr:from>
      <xdr:col>10</xdr:col>
      <xdr:colOff>10528</xdr:colOff>
      <xdr:row>100</xdr:row>
      <xdr:rowOff>13369</xdr:rowOff>
    </xdr:from>
    <xdr:to>
      <xdr:col>29</xdr:col>
      <xdr:colOff>601579</xdr:colOff>
      <xdr:row>117</xdr:row>
      <xdr:rowOff>29707</xdr:rowOff>
    </xdr:to>
    <xdr:pic>
      <xdr:nvPicPr>
        <xdr:cNvPr id="15" name="Picture 10">
          <a:extLst>
            <a:ext uri="{FF2B5EF4-FFF2-40B4-BE49-F238E27FC236}">
              <a16:creationId xmlns:a16="http://schemas.microsoft.com/office/drawing/2014/main" id="{AD9067EA-19A3-AFE8-AECF-5296B6064D33}"/>
            </a:ext>
            <a:ext uri="{147F2762-F138-4A5C-976F-8EAC2B608ADB}">
              <a16:predDERef xmlns:a16="http://schemas.microsoft.com/office/drawing/2014/main" pred="{6AEFAFE0-3278-1D57-34D8-D7E09A316B3D}"/>
            </a:ext>
          </a:extLst>
        </xdr:cNvPr>
        <xdr:cNvPicPr>
          <a:picLocks noChangeAspect="1"/>
        </xdr:cNvPicPr>
      </xdr:nvPicPr>
      <xdr:blipFill rotWithShape="1">
        <a:blip xmlns:r="http://schemas.openxmlformats.org/officeDocument/2006/relationships" r:embed="rId11"/>
        <a:srcRect t="22848" b="45398"/>
        <a:stretch>
          <a:fillRect/>
        </a:stretch>
      </xdr:blipFill>
      <xdr:spPr>
        <a:xfrm>
          <a:off x="9381791" y="24183474"/>
          <a:ext cx="14841788" cy="3198022"/>
        </a:xfrm>
        <a:prstGeom prst="rect">
          <a:avLst/>
        </a:prstGeom>
        <a:ln>
          <a:noFill/>
        </a:ln>
        <a:effectLst>
          <a:softEdge rad="112500"/>
        </a:effectLst>
      </xdr:spPr>
    </xdr:pic>
    <xdr:clientData/>
  </xdr:twoCellAnchor>
  <xdr:twoCellAnchor>
    <xdr:from>
      <xdr:col>0</xdr:col>
      <xdr:colOff>270710</xdr:colOff>
      <xdr:row>118</xdr:row>
      <xdr:rowOff>63167</xdr:rowOff>
    </xdr:from>
    <xdr:to>
      <xdr:col>13</xdr:col>
      <xdr:colOff>280737</xdr:colOff>
      <xdr:row>126</xdr:row>
      <xdr:rowOff>116639</xdr:rowOff>
    </xdr:to>
    <xdr:sp macro="" textlink="">
      <xdr:nvSpPr>
        <xdr:cNvPr id="163" name="TextBox 10">
          <a:extLst>
            <a:ext uri="{FF2B5EF4-FFF2-40B4-BE49-F238E27FC236}">
              <a16:creationId xmlns:a16="http://schemas.microsoft.com/office/drawing/2014/main" id="{C282C395-9181-655E-1396-3AC358EDE253}"/>
            </a:ext>
            <a:ext uri="{147F2762-F138-4A5C-976F-8EAC2B608ADB}">
              <a16:predDERef xmlns:a16="http://schemas.microsoft.com/office/drawing/2014/main" pred="{AD9067EA-19A3-AFE8-AECF-5296B6064D33}"/>
            </a:ext>
          </a:extLst>
        </xdr:cNvPr>
        <xdr:cNvSpPr txBox="1"/>
      </xdr:nvSpPr>
      <xdr:spPr>
        <a:xfrm>
          <a:off x="270710" y="27602114"/>
          <a:ext cx="12362448" cy="1550736"/>
        </a:xfrm>
        <a:prstGeom prst="rect">
          <a:avLst/>
        </a:prstGeom>
        <a:solidFill>
          <a:schemeClr val="bg1">
            <a:lumMod val="95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800" b="1">
              <a:solidFill>
                <a:schemeClr val="dk1"/>
              </a:solidFill>
              <a:effectLst/>
              <a:latin typeface="+mn-lt"/>
              <a:ea typeface="+mn-ea"/>
              <a:cs typeface="+mn-cs"/>
            </a:rPr>
            <a:t>References :</a:t>
          </a:r>
        </a:p>
        <a:p>
          <a:pPr algn="l"/>
          <a:endParaRPr lang="en-US" sz="1800">
            <a:effectLst/>
          </a:endParaRPr>
        </a:p>
        <a:p>
          <a:pPr algn="l"/>
          <a:r>
            <a:rPr lang="en-US" sz="1800" b="1">
              <a:solidFill>
                <a:schemeClr val="dk1"/>
              </a:solidFill>
              <a:effectLst/>
              <a:latin typeface="+mn-lt"/>
              <a:ea typeface="+mn-ea"/>
              <a:cs typeface="+mn-cs"/>
            </a:rPr>
            <a:t>CSE</a:t>
          </a:r>
          <a:r>
            <a:rPr lang="en-US" sz="1800" baseline="0">
              <a:solidFill>
                <a:schemeClr val="dk1"/>
              </a:solidFill>
              <a:effectLst/>
              <a:latin typeface="+mn-lt"/>
              <a:ea typeface="+mn-ea"/>
              <a:cs typeface="+mn-cs"/>
            </a:rPr>
            <a:t>- https://www.cse.lk/pages/company-profile/company-profile.component.html?symbol=CTEA.N0000</a:t>
          </a:r>
          <a:endParaRPr lang="en-US" sz="1800">
            <a:effectLst/>
          </a:endParaRPr>
        </a:p>
        <a:p>
          <a:pPr algn="l"/>
          <a:r>
            <a:rPr lang="en-US" sz="1800" b="1">
              <a:solidFill>
                <a:schemeClr val="dk1"/>
              </a:solidFill>
              <a:effectLst/>
              <a:latin typeface="+mn-lt"/>
              <a:ea typeface="+mn-ea"/>
              <a:cs typeface="+mn-cs"/>
            </a:rPr>
            <a:t>Dilmah</a:t>
          </a:r>
          <a:r>
            <a:rPr lang="en-US" sz="1800" b="1" baseline="0">
              <a:solidFill>
                <a:schemeClr val="dk1"/>
              </a:solidFill>
              <a:effectLst/>
              <a:latin typeface="+mn-lt"/>
              <a:ea typeface="+mn-ea"/>
              <a:cs typeface="+mn-cs"/>
            </a:rPr>
            <a:t> Ceylon Tea Company PLC 2024/2025 Annual Report </a:t>
          </a:r>
          <a:r>
            <a:rPr lang="en-US" sz="1800" baseline="0">
              <a:solidFill>
                <a:schemeClr val="dk1"/>
              </a:solidFill>
              <a:effectLst/>
              <a:latin typeface="+mn-lt"/>
              <a:ea typeface="+mn-ea"/>
              <a:cs typeface="+mn-cs"/>
            </a:rPr>
            <a:t>- https://cdn.cse.lk/cmt/upload_report_file/489_1747909940539.pdf</a:t>
          </a:r>
          <a:endParaRPr lang="en-US" sz="1800">
            <a:effectLst/>
          </a:endParaRPr>
        </a:p>
        <a:p>
          <a:pPr algn="l"/>
          <a:r>
            <a:rPr lang="en-US" sz="1800" b="1">
              <a:solidFill>
                <a:schemeClr val="dk1"/>
              </a:solidFill>
              <a:effectLst/>
              <a:latin typeface="+mn-lt"/>
              <a:ea typeface="+mn-ea"/>
              <a:cs typeface="+mn-cs"/>
            </a:rPr>
            <a:t>Dilmah</a:t>
          </a:r>
          <a:r>
            <a:rPr lang="en-US" sz="1800" b="1" baseline="0">
              <a:solidFill>
                <a:schemeClr val="dk1"/>
              </a:solidFill>
              <a:effectLst/>
              <a:latin typeface="+mn-lt"/>
              <a:ea typeface="+mn-ea"/>
              <a:cs typeface="+mn-cs"/>
            </a:rPr>
            <a:t> Ceylon Tea Company PLC 2023/2024 Annual Report </a:t>
          </a:r>
          <a:r>
            <a:rPr lang="en-US" sz="1800" baseline="0">
              <a:solidFill>
                <a:schemeClr val="dk1"/>
              </a:solidFill>
              <a:effectLst/>
              <a:latin typeface="+mn-lt"/>
              <a:ea typeface="+mn-ea"/>
              <a:cs typeface="+mn-cs"/>
            </a:rPr>
            <a:t>- https://cdn.cse.lk/cmt/upload_report_file/489_1722396266387.pdf</a:t>
          </a:r>
          <a:endParaRPr lang="en-US" sz="1800">
            <a:effectLst/>
          </a:endParaRPr>
        </a:p>
        <a:p>
          <a:endParaRPr lang="en-US" sz="1100"/>
        </a:p>
      </xdr:txBody>
    </xdr:sp>
    <xdr:clientData/>
  </xdr:twoCellAnchor>
  <xdr:oneCellAnchor>
    <xdr:from>
      <xdr:col>27</xdr:col>
      <xdr:colOff>668421</xdr:colOff>
      <xdr:row>118</xdr:row>
      <xdr:rowOff>80211</xdr:rowOff>
    </xdr:from>
    <xdr:ext cx="1884946" cy="1630947"/>
    <xdr:sp macro="" textlink="">
      <xdr:nvSpPr>
        <xdr:cNvPr id="10" name="TextBox 2">
          <a:extLst>
            <a:ext uri="{FF2B5EF4-FFF2-40B4-BE49-F238E27FC236}">
              <a16:creationId xmlns:a16="http://schemas.microsoft.com/office/drawing/2014/main" id="{21712FEC-0EA8-4715-8D4A-E47C206AEDDE}"/>
            </a:ext>
          </a:extLst>
        </xdr:cNvPr>
        <xdr:cNvSpPr txBox="1"/>
      </xdr:nvSpPr>
      <xdr:spPr>
        <a:xfrm>
          <a:off x="22753053" y="27619158"/>
          <a:ext cx="1884946" cy="1630947"/>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400" b="1" i="1"/>
            <a:t>Team Members </a:t>
          </a:r>
          <a:br>
            <a:rPr lang="en-US" sz="1400" b="1" i="1"/>
          </a:br>
          <a:endParaRPr lang="en-US" sz="1400" b="1" i="1"/>
        </a:p>
        <a:p>
          <a:r>
            <a:rPr lang="en-US" sz="1400" b="1" i="1" baseline="0"/>
            <a:t>Y.T. Horawalavithana    </a:t>
          </a:r>
        </a:p>
        <a:p>
          <a:r>
            <a:rPr lang="en-US" sz="1400" b="1" i="1" baseline="0"/>
            <a:t>R.M.S.S Gamagedara</a:t>
          </a:r>
        </a:p>
        <a:p>
          <a:r>
            <a:rPr lang="en-US" sz="1400" b="1" i="1" baseline="0"/>
            <a:t>H.M. Mallikaarachchi</a:t>
          </a:r>
        </a:p>
        <a:p>
          <a:r>
            <a:rPr lang="en-US" sz="1400" b="1" i="1" baseline="0"/>
            <a:t>V.J.K. Rodrigo</a:t>
          </a:r>
        </a:p>
        <a:p>
          <a:r>
            <a:rPr lang="en-US" sz="1400" b="1" i="1" baseline="0"/>
            <a:t>K.K.G.S Hansana</a:t>
          </a:r>
          <a:endParaRPr lang="en-US" sz="1400" b="1" i="1"/>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190500</xdr:colOff>
      <xdr:row>43</xdr:row>
      <xdr:rowOff>66675</xdr:rowOff>
    </xdr:to>
    <xdr:pic>
      <xdr:nvPicPr>
        <xdr:cNvPr id="6" name="Picture 2">
          <a:extLst>
            <a:ext uri="{FF2B5EF4-FFF2-40B4-BE49-F238E27FC236}">
              <a16:creationId xmlns:a16="http://schemas.microsoft.com/office/drawing/2014/main" id="{6DA75263-12DC-2CBA-03CA-17D8CF91625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4211300" cy="7848600"/>
        </a:xfrm>
        <a:prstGeom prst="rect">
          <a:avLst/>
        </a:prstGeom>
      </xdr:spPr>
    </xdr:pic>
    <xdr:clientData/>
  </xdr:twoCellAnchor>
  <xdr:twoCellAnchor editAs="oneCell">
    <xdr:from>
      <xdr:col>0</xdr:col>
      <xdr:colOff>176564</xdr:colOff>
      <xdr:row>36</xdr:row>
      <xdr:rowOff>167268</xdr:rowOff>
    </xdr:from>
    <xdr:to>
      <xdr:col>1</xdr:col>
      <xdr:colOff>78060</xdr:colOff>
      <xdr:row>39</xdr:row>
      <xdr:rowOff>124520</xdr:rowOff>
    </xdr:to>
    <xdr:pic>
      <xdr:nvPicPr>
        <xdr:cNvPr id="44" name="Graphic 43" descr="Work from home Wi-Fi with solid fill">
          <a:hlinkClick xmlns:r="http://schemas.openxmlformats.org/officeDocument/2006/relationships" r:id="rId2"/>
          <a:extLst>
            <a:ext uri="{FF2B5EF4-FFF2-40B4-BE49-F238E27FC236}">
              <a16:creationId xmlns:a16="http://schemas.microsoft.com/office/drawing/2014/main" id="{7743E256-1F97-2A7C-4AF6-807D929D954F}"/>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76564" y="6858000"/>
          <a:ext cx="514813" cy="514813"/>
        </a:xfrm>
        <a:prstGeom prst="rect">
          <a:avLst/>
        </a:prstGeom>
      </xdr:spPr>
    </xdr:pic>
    <xdr:clientData/>
  </xdr:twoCellAnchor>
  <xdr:twoCellAnchor>
    <xdr:from>
      <xdr:col>0</xdr:col>
      <xdr:colOff>250902</xdr:colOff>
      <xdr:row>39</xdr:row>
      <xdr:rowOff>157974</xdr:rowOff>
    </xdr:from>
    <xdr:to>
      <xdr:col>1</xdr:col>
      <xdr:colOff>92927</xdr:colOff>
      <xdr:row>42</xdr:row>
      <xdr:rowOff>29288</xdr:rowOff>
    </xdr:to>
    <xdr:sp macro="" textlink="">
      <xdr:nvSpPr>
        <xdr:cNvPr id="5" name="Arrow: Right 4">
          <a:hlinkClick xmlns:r="http://schemas.openxmlformats.org/officeDocument/2006/relationships" r:id="rId5"/>
          <a:extLst>
            <a:ext uri="{FF2B5EF4-FFF2-40B4-BE49-F238E27FC236}">
              <a16:creationId xmlns:a16="http://schemas.microsoft.com/office/drawing/2014/main" id="{AB17C3D8-8469-7B83-4A33-5AB3EE3E3011}"/>
            </a:ext>
          </a:extLst>
        </xdr:cNvPr>
        <xdr:cNvSpPr/>
      </xdr:nvSpPr>
      <xdr:spPr>
        <a:xfrm>
          <a:off x="250902" y="7406267"/>
          <a:ext cx="455342" cy="4288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124522</xdr:colOff>
      <xdr:row>11</xdr:row>
      <xdr:rowOff>185851</xdr:rowOff>
    </xdr:from>
    <xdr:to>
      <xdr:col>19</xdr:col>
      <xdr:colOff>302942</xdr:colOff>
      <xdr:row>13</xdr:row>
      <xdr:rowOff>157972</xdr:rowOff>
    </xdr:to>
    <xdr:sp macro="" textlink="">
      <xdr:nvSpPr>
        <xdr:cNvPr id="46" name="Rectangle: Rounded Corners 45">
          <a:hlinkClick xmlns:r="http://schemas.openxmlformats.org/officeDocument/2006/relationships" r:id="rId5"/>
          <a:extLst>
            <a:ext uri="{FF2B5EF4-FFF2-40B4-BE49-F238E27FC236}">
              <a16:creationId xmlns:a16="http://schemas.microsoft.com/office/drawing/2014/main" id="{76621DFB-4A4B-B9E8-84CE-458ED48700D7}"/>
            </a:ext>
          </a:extLst>
        </xdr:cNvPr>
        <xdr:cNvSpPr/>
      </xdr:nvSpPr>
      <xdr:spPr>
        <a:xfrm>
          <a:off x="6871010" y="2230241"/>
          <a:ext cx="5084956" cy="343829"/>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800" b="1">
              <a:solidFill>
                <a:sysClr val="windowText" lastClr="000000"/>
              </a:solidFill>
            </a:rPr>
            <a:t>01. Company Overview </a:t>
          </a:r>
        </a:p>
      </xdr:txBody>
    </xdr:sp>
    <xdr:clientData/>
  </xdr:twoCellAnchor>
  <xdr:twoCellAnchor>
    <xdr:from>
      <xdr:col>11</xdr:col>
      <xdr:colOff>128238</xdr:colOff>
      <xdr:row>14</xdr:row>
      <xdr:rowOff>133816</xdr:rowOff>
    </xdr:from>
    <xdr:to>
      <xdr:col>19</xdr:col>
      <xdr:colOff>306658</xdr:colOff>
      <xdr:row>16</xdr:row>
      <xdr:rowOff>105937</xdr:rowOff>
    </xdr:to>
    <xdr:sp macro="" textlink="">
      <xdr:nvSpPr>
        <xdr:cNvPr id="48" name="Rectangle: Rounded Corners 47">
          <a:hlinkClick xmlns:r="http://schemas.openxmlformats.org/officeDocument/2006/relationships" r:id="rId6"/>
          <a:extLst>
            <a:ext uri="{FF2B5EF4-FFF2-40B4-BE49-F238E27FC236}">
              <a16:creationId xmlns:a16="http://schemas.microsoft.com/office/drawing/2014/main" id="{5EF3E5B5-04A6-490E-BD7E-8BC30342DF7E}"/>
            </a:ext>
          </a:extLst>
        </xdr:cNvPr>
        <xdr:cNvSpPr/>
      </xdr:nvSpPr>
      <xdr:spPr>
        <a:xfrm>
          <a:off x="6874726" y="2735767"/>
          <a:ext cx="5084956" cy="343829"/>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800" b="1">
              <a:solidFill>
                <a:sysClr val="windowText" lastClr="000000"/>
              </a:solidFill>
            </a:rPr>
            <a:t>02. Common Size Analysis  </a:t>
          </a:r>
        </a:p>
      </xdr:txBody>
    </xdr:sp>
    <xdr:clientData/>
  </xdr:twoCellAnchor>
  <xdr:twoCellAnchor>
    <xdr:from>
      <xdr:col>11</xdr:col>
      <xdr:colOff>464635</xdr:colOff>
      <xdr:row>16</xdr:row>
      <xdr:rowOff>176561</xdr:rowOff>
    </xdr:from>
    <xdr:to>
      <xdr:col>15</xdr:col>
      <xdr:colOff>548269</xdr:colOff>
      <xdr:row>18</xdr:row>
      <xdr:rowOff>120808</xdr:rowOff>
    </xdr:to>
    <xdr:sp macro="" textlink="">
      <xdr:nvSpPr>
        <xdr:cNvPr id="49" name="Rectangle: Rounded Corners 48">
          <a:hlinkClick xmlns:r="http://schemas.openxmlformats.org/officeDocument/2006/relationships" r:id="rId7"/>
          <a:extLst>
            <a:ext uri="{FF2B5EF4-FFF2-40B4-BE49-F238E27FC236}">
              <a16:creationId xmlns:a16="http://schemas.microsoft.com/office/drawing/2014/main" id="{5EF7C6DF-B145-BA1B-82FD-FF58B07E5293}"/>
            </a:ext>
          </a:extLst>
        </xdr:cNvPr>
        <xdr:cNvSpPr/>
      </xdr:nvSpPr>
      <xdr:spPr>
        <a:xfrm>
          <a:off x="7211123" y="3150220"/>
          <a:ext cx="2536902" cy="315954"/>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solidFill>
                <a:sysClr val="windowText" lastClr="000000"/>
              </a:solidFill>
            </a:rPr>
            <a:t>Income Statement </a:t>
          </a:r>
        </a:p>
      </xdr:txBody>
    </xdr:sp>
    <xdr:clientData/>
  </xdr:twoCellAnchor>
  <xdr:twoCellAnchor>
    <xdr:from>
      <xdr:col>16</xdr:col>
      <xdr:colOff>53896</xdr:colOff>
      <xdr:row>16</xdr:row>
      <xdr:rowOff>180278</xdr:rowOff>
    </xdr:from>
    <xdr:to>
      <xdr:col>20</xdr:col>
      <xdr:colOff>195146</xdr:colOff>
      <xdr:row>18</xdr:row>
      <xdr:rowOff>130101</xdr:rowOff>
    </xdr:to>
    <xdr:sp macro="" textlink="">
      <xdr:nvSpPr>
        <xdr:cNvPr id="50" name="Rectangle: Rounded Corners 49">
          <a:hlinkClick xmlns:r="http://schemas.openxmlformats.org/officeDocument/2006/relationships" r:id="rId8"/>
          <a:extLst>
            <a:ext uri="{FF2B5EF4-FFF2-40B4-BE49-F238E27FC236}">
              <a16:creationId xmlns:a16="http://schemas.microsoft.com/office/drawing/2014/main" id="{AD9C311B-7CAC-D534-F427-8D4F5A43221A}"/>
            </a:ext>
          </a:extLst>
        </xdr:cNvPr>
        <xdr:cNvSpPr/>
      </xdr:nvSpPr>
      <xdr:spPr>
        <a:xfrm>
          <a:off x="9866969" y="3153937"/>
          <a:ext cx="2594518" cy="321530"/>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solidFill>
                <a:sysClr val="windowText" lastClr="000000"/>
              </a:solidFill>
            </a:rPr>
            <a:t>Balance Sheet</a:t>
          </a:r>
        </a:p>
      </xdr:txBody>
    </xdr:sp>
    <xdr:clientData/>
  </xdr:twoCellAnchor>
  <xdr:twoCellAnchor>
    <xdr:from>
      <xdr:col>11</xdr:col>
      <xdr:colOff>152400</xdr:colOff>
      <xdr:row>19</xdr:row>
      <xdr:rowOff>111510</xdr:rowOff>
    </xdr:from>
    <xdr:to>
      <xdr:col>19</xdr:col>
      <xdr:colOff>330820</xdr:colOff>
      <xdr:row>21</xdr:row>
      <xdr:rowOff>83632</xdr:rowOff>
    </xdr:to>
    <xdr:sp macro="" textlink="">
      <xdr:nvSpPr>
        <xdr:cNvPr id="51" name="Rectangle: Rounded Corners 50">
          <a:hlinkClick xmlns:r="http://schemas.openxmlformats.org/officeDocument/2006/relationships" r:id="rId9"/>
          <a:extLst>
            <a:ext uri="{FF2B5EF4-FFF2-40B4-BE49-F238E27FC236}">
              <a16:creationId xmlns:a16="http://schemas.microsoft.com/office/drawing/2014/main" id="{D2DB3EE0-A2BF-B0C7-7D81-C6726179E34D}"/>
            </a:ext>
          </a:extLst>
        </xdr:cNvPr>
        <xdr:cNvSpPr/>
      </xdr:nvSpPr>
      <xdr:spPr>
        <a:xfrm>
          <a:off x="6898888" y="3642730"/>
          <a:ext cx="5084956" cy="343829"/>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ysClr val="windowText" lastClr="000000"/>
              </a:solidFill>
            </a:rPr>
            <a:t>03. Trend Analysis</a:t>
          </a:r>
        </a:p>
      </xdr:txBody>
    </xdr:sp>
    <xdr:clientData/>
  </xdr:twoCellAnchor>
  <xdr:twoCellAnchor>
    <xdr:from>
      <xdr:col>11</xdr:col>
      <xdr:colOff>137531</xdr:colOff>
      <xdr:row>24</xdr:row>
      <xdr:rowOff>87347</xdr:rowOff>
    </xdr:from>
    <xdr:to>
      <xdr:col>19</xdr:col>
      <xdr:colOff>315951</xdr:colOff>
      <xdr:row>26</xdr:row>
      <xdr:rowOff>59469</xdr:rowOff>
    </xdr:to>
    <xdr:sp macro="" textlink="">
      <xdr:nvSpPr>
        <xdr:cNvPr id="52" name="Rectangle: Rounded Corners 51">
          <a:hlinkClick xmlns:r="http://schemas.openxmlformats.org/officeDocument/2006/relationships" r:id="rId10"/>
          <a:extLst>
            <a:ext uri="{FF2B5EF4-FFF2-40B4-BE49-F238E27FC236}">
              <a16:creationId xmlns:a16="http://schemas.microsoft.com/office/drawing/2014/main" id="{80EC2ED4-612D-935F-C40F-D07AE00FD145}"/>
            </a:ext>
          </a:extLst>
        </xdr:cNvPr>
        <xdr:cNvSpPr/>
      </xdr:nvSpPr>
      <xdr:spPr>
        <a:xfrm>
          <a:off x="6884019" y="4547835"/>
          <a:ext cx="5084956" cy="343829"/>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ysClr val="windowText" lastClr="000000"/>
              </a:solidFill>
            </a:rPr>
            <a:t>04. Ratio Analysis  </a:t>
          </a:r>
        </a:p>
      </xdr:txBody>
    </xdr:sp>
    <xdr:clientData/>
  </xdr:twoCellAnchor>
  <xdr:twoCellAnchor>
    <xdr:from>
      <xdr:col>11</xdr:col>
      <xdr:colOff>470211</xdr:colOff>
      <xdr:row>26</xdr:row>
      <xdr:rowOff>130088</xdr:rowOff>
    </xdr:from>
    <xdr:to>
      <xdr:col>15</xdr:col>
      <xdr:colOff>544552</xdr:colOff>
      <xdr:row>28</xdr:row>
      <xdr:rowOff>70623</xdr:rowOff>
    </xdr:to>
    <xdr:sp macro="" textlink="">
      <xdr:nvSpPr>
        <xdr:cNvPr id="12" name="Rectangle: Rounded Corners 52">
          <a:hlinkClick xmlns:r="http://schemas.openxmlformats.org/officeDocument/2006/relationships" r:id="rId11"/>
          <a:extLst>
            <a:ext uri="{FF2B5EF4-FFF2-40B4-BE49-F238E27FC236}">
              <a16:creationId xmlns:a16="http://schemas.microsoft.com/office/drawing/2014/main" id="{05AE69BF-D992-68F2-D84D-C999A8D0453E}"/>
            </a:ext>
          </a:extLst>
        </xdr:cNvPr>
        <xdr:cNvSpPr/>
      </xdr:nvSpPr>
      <xdr:spPr>
        <a:xfrm>
          <a:off x="7216699" y="4962283"/>
          <a:ext cx="2527609" cy="312242"/>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solidFill>
                <a:sysClr val="windowText" lastClr="000000"/>
              </a:solidFill>
            </a:rPr>
            <a:t>Profitability Ratio</a:t>
          </a:r>
        </a:p>
      </xdr:txBody>
    </xdr:sp>
    <xdr:clientData/>
  </xdr:twoCellAnchor>
  <xdr:twoCellAnchor>
    <xdr:from>
      <xdr:col>16</xdr:col>
      <xdr:colOff>84291</xdr:colOff>
      <xdr:row>26</xdr:row>
      <xdr:rowOff>124513</xdr:rowOff>
    </xdr:from>
    <xdr:to>
      <xdr:col>20</xdr:col>
      <xdr:colOff>158632</xdr:colOff>
      <xdr:row>28</xdr:row>
      <xdr:rowOff>65048</xdr:rowOff>
    </xdr:to>
    <xdr:sp macro="" textlink="">
      <xdr:nvSpPr>
        <xdr:cNvPr id="13" name="Rectangle: Rounded Corners 53">
          <a:hlinkClick xmlns:r="http://schemas.openxmlformats.org/officeDocument/2006/relationships" r:id="rId12"/>
          <a:extLst>
            <a:ext uri="{FF2B5EF4-FFF2-40B4-BE49-F238E27FC236}">
              <a16:creationId xmlns:a16="http://schemas.microsoft.com/office/drawing/2014/main" id="{FD78D9E7-DEC3-039F-5F8F-6117F531069D}"/>
            </a:ext>
          </a:extLst>
        </xdr:cNvPr>
        <xdr:cNvSpPr/>
      </xdr:nvSpPr>
      <xdr:spPr>
        <a:xfrm>
          <a:off x="9837891" y="4786160"/>
          <a:ext cx="2512741" cy="299123"/>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solidFill>
                <a:sysClr val="windowText" lastClr="000000"/>
              </a:solidFill>
            </a:rPr>
            <a:t>Liquidity Ratio</a:t>
          </a:r>
        </a:p>
      </xdr:txBody>
    </xdr:sp>
    <xdr:clientData/>
  </xdr:twoCellAnchor>
  <xdr:twoCellAnchor>
    <xdr:from>
      <xdr:col>11</xdr:col>
      <xdr:colOff>479504</xdr:colOff>
      <xdr:row>28</xdr:row>
      <xdr:rowOff>157968</xdr:rowOff>
    </xdr:from>
    <xdr:to>
      <xdr:col>15</xdr:col>
      <xdr:colOff>553845</xdr:colOff>
      <xdr:row>30</xdr:row>
      <xdr:rowOff>98502</xdr:rowOff>
    </xdr:to>
    <xdr:sp macro="" textlink="">
      <xdr:nvSpPr>
        <xdr:cNvPr id="14" name="Rectangle: Rounded Corners 61">
          <a:hlinkClick xmlns:r="http://schemas.openxmlformats.org/officeDocument/2006/relationships" r:id="rId13"/>
          <a:extLst>
            <a:ext uri="{FF2B5EF4-FFF2-40B4-BE49-F238E27FC236}">
              <a16:creationId xmlns:a16="http://schemas.microsoft.com/office/drawing/2014/main" id="{D74CB355-C485-E35E-36D5-475CEFA7FE5F}"/>
            </a:ext>
          </a:extLst>
        </xdr:cNvPr>
        <xdr:cNvSpPr/>
      </xdr:nvSpPr>
      <xdr:spPr>
        <a:xfrm>
          <a:off x="7225992" y="5361870"/>
          <a:ext cx="2527609" cy="312242"/>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solidFill>
                <a:sysClr val="windowText" lastClr="000000"/>
              </a:solidFill>
            </a:rPr>
            <a:t>Efficiency Ratio</a:t>
          </a:r>
        </a:p>
      </xdr:txBody>
    </xdr:sp>
    <xdr:clientData/>
  </xdr:twoCellAnchor>
  <xdr:twoCellAnchor>
    <xdr:from>
      <xdr:col>16</xdr:col>
      <xdr:colOff>83635</xdr:colOff>
      <xdr:row>28</xdr:row>
      <xdr:rowOff>152393</xdr:rowOff>
    </xdr:from>
    <xdr:to>
      <xdr:col>20</xdr:col>
      <xdr:colOff>157976</xdr:colOff>
      <xdr:row>30</xdr:row>
      <xdr:rowOff>92927</xdr:rowOff>
    </xdr:to>
    <xdr:sp macro="" textlink="">
      <xdr:nvSpPr>
        <xdr:cNvPr id="15" name="Rectangle: Rounded Corners 62">
          <a:hlinkClick xmlns:r="http://schemas.openxmlformats.org/officeDocument/2006/relationships" r:id="rId14"/>
          <a:extLst>
            <a:ext uri="{FF2B5EF4-FFF2-40B4-BE49-F238E27FC236}">
              <a16:creationId xmlns:a16="http://schemas.microsoft.com/office/drawing/2014/main" id="{5EF64526-B9EB-89F8-75A7-AC1EE9B6B8E7}"/>
            </a:ext>
          </a:extLst>
        </xdr:cNvPr>
        <xdr:cNvSpPr/>
      </xdr:nvSpPr>
      <xdr:spPr>
        <a:xfrm>
          <a:off x="9896708" y="5356295"/>
          <a:ext cx="2527609" cy="312242"/>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solidFill>
                <a:sysClr val="windowText" lastClr="000000"/>
              </a:solidFill>
            </a:rPr>
            <a:t>Gearing Ratio</a:t>
          </a:r>
        </a:p>
      </xdr:txBody>
    </xdr:sp>
    <xdr:clientData/>
  </xdr:twoCellAnchor>
  <xdr:twoCellAnchor>
    <xdr:from>
      <xdr:col>11</xdr:col>
      <xdr:colOff>479503</xdr:colOff>
      <xdr:row>31</xdr:row>
      <xdr:rowOff>9284</xdr:rowOff>
    </xdr:from>
    <xdr:to>
      <xdr:col>15</xdr:col>
      <xdr:colOff>553844</xdr:colOff>
      <xdr:row>32</xdr:row>
      <xdr:rowOff>135672</xdr:rowOff>
    </xdr:to>
    <xdr:sp macro="" textlink="">
      <xdr:nvSpPr>
        <xdr:cNvPr id="16" name="Rectangle: Rounded Corners 63">
          <a:hlinkClick xmlns:r="http://schemas.openxmlformats.org/officeDocument/2006/relationships" r:id="rId15"/>
          <a:extLst>
            <a:ext uri="{FF2B5EF4-FFF2-40B4-BE49-F238E27FC236}">
              <a16:creationId xmlns:a16="http://schemas.microsoft.com/office/drawing/2014/main" id="{4C9A583A-5DA3-D7FC-755F-7BF767821300}"/>
            </a:ext>
          </a:extLst>
        </xdr:cNvPr>
        <xdr:cNvSpPr/>
      </xdr:nvSpPr>
      <xdr:spPr>
        <a:xfrm>
          <a:off x="7225991" y="5770747"/>
          <a:ext cx="2527609" cy="312242"/>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solidFill>
                <a:sysClr val="windowText" lastClr="000000"/>
              </a:solidFill>
            </a:rPr>
            <a:t>Market Ratio </a:t>
          </a:r>
        </a:p>
      </xdr:txBody>
    </xdr:sp>
    <xdr:clientData/>
  </xdr:twoCellAnchor>
  <xdr:twoCellAnchor>
    <xdr:from>
      <xdr:col>11</xdr:col>
      <xdr:colOff>156115</xdr:colOff>
      <xdr:row>33</xdr:row>
      <xdr:rowOff>133811</xdr:rowOff>
    </xdr:from>
    <xdr:to>
      <xdr:col>19</xdr:col>
      <xdr:colOff>334535</xdr:colOff>
      <xdr:row>35</xdr:row>
      <xdr:rowOff>105933</xdr:rowOff>
    </xdr:to>
    <xdr:sp macro="" textlink="">
      <xdr:nvSpPr>
        <xdr:cNvPr id="65" name="Rectangle: Rounded Corners 64">
          <a:hlinkClick xmlns:r="http://schemas.openxmlformats.org/officeDocument/2006/relationships" r:id="rId16"/>
          <a:extLst>
            <a:ext uri="{FF2B5EF4-FFF2-40B4-BE49-F238E27FC236}">
              <a16:creationId xmlns:a16="http://schemas.microsoft.com/office/drawing/2014/main" id="{86AC4D28-4353-64B9-05C6-2F3C97C842DF}"/>
            </a:ext>
          </a:extLst>
        </xdr:cNvPr>
        <xdr:cNvSpPr/>
      </xdr:nvSpPr>
      <xdr:spPr>
        <a:xfrm>
          <a:off x="6902603" y="6266982"/>
          <a:ext cx="5084956" cy="343829"/>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ysClr val="windowText" lastClr="000000"/>
              </a:solidFill>
            </a:rPr>
            <a:t>05. DuPont Analysis</a:t>
          </a:r>
        </a:p>
      </xdr:txBody>
    </xdr:sp>
    <xdr:clientData/>
  </xdr:twoCellAnchor>
  <xdr:twoCellAnchor>
    <xdr:from>
      <xdr:col>11</xdr:col>
      <xdr:colOff>170985</xdr:colOff>
      <xdr:row>36</xdr:row>
      <xdr:rowOff>102215</xdr:rowOff>
    </xdr:from>
    <xdr:to>
      <xdr:col>19</xdr:col>
      <xdr:colOff>349405</xdr:colOff>
      <xdr:row>38</xdr:row>
      <xdr:rowOff>74337</xdr:rowOff>
    </xdr:to>
    <xdr:sp macro="" textlink="">
      <xdr:nvSpPr>
        <xdr:cNvPr id="66" name="Rectangle: Rounded Corners 65">
          <a:hlinkClick xmlns:r="http://schemas.openxmlformats.org/officeDocument/2006/relationships" r:id="rId17"/>
          <a:extLst>
            <a:ext uri="{FF2B5EF4-FFF2-40B4-BE49-F238E27FC236}">
              <a16:creationId xmlns:a16="http://schemas.microsoft.com/office/drawing/2014/main" id="{5E8418C3-1925-1BCC-0A27-9E5D2444A37B}"/>
            </a:ext>
          </a:extLst>
        </xdr:cNvPr>
        <xdr:cNvSpPr/>
      </xdr:nvSpPr>
      <xdr:spPr>
        <a:xfrm>
          <a:off x="6917473" y="6792947"/>
          <a:ext cx="5084956" cy="343829"/>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ysClr val="windowText" lastClr="000000"/>
              </a:solidFill>
            </a:rPr>
            <a:t>06. Capital Structure &amp; Risk Analysis</a:t>
          </a:r>
        </a:p>
      </xdr:txBody>
    </xdr:sp>
    <xdr:clientData/>
  </xdr:twoCellAnchor>
  <xdr:twoCellAnchor>
    <xdr:from>
      <xdr:col>11</xdr:col>
      <xdr:colOff>183994</xdr:colOff>
      <xdr:row>39</xdr:row>
      <xdr:rowOff>87343</xdr:rowOff>
    </xdr:from>
    <xdr:to>
      <xdr:col>19</xdr:col>
      <xdr:colOff>362414</xdr:colOff>
      <xdr:row>41</xdr:row>
      <xdr:rowOff>59465</xdr:rowOff>
    </xdr:to>
    <xdr:sp macro="" textlink="">
      <xdr:nvSpPr>
        <xdr:cNvPr id="67" name="Rectangle: Rounded Corners 66">
          <a:hlinkClick xmlns:r="http://schemas.openxmlformats.org/officeDocument/2006/relationships" r:id="rId18"/>
          <a:extLst>
            <a:ext uri="{FF2B5EF4-FFF2-40B4-BE49-F238E27FC236}">
              <a16:creationId xmlns:a16="http://schemas.microsoft.com/office/drawing/2014/main" id="{6988423C-6884-6660-27A2-93A314009587}"/>
            </a:ext>
          </a:extLst>
        </xdr:cNvPr>
        <xdr:cNvSpPr/>
      </xdr:nvSpPr>
      <xdr:spPr>
        <a:xfrm>
          <a:off x="6930482" y="7335636"/>
          <a:ext cx="5084956" cy="343829"/>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1">
              <a:solidFill>
                <a:sysClr val="windowText" lastClr="000000"/>
              </a:solidFill>
            </a:rPr>
            <a:t>07.</a:t>
          </a:r>
          <a:r>
            <a:rPr lang="en-US" sz="1800" b="1" baseline="0">
              <a:solidFill>
                <a:sysClr val="windowText" lastClr="000000"/>
              </a:solidFill>
            </a:rPr>
            <a:t> </a:t>
          </a:r>
          <a:r>
            <a:rPr lang="en-US" sz="1800" b="1">
              <a:solidFill>
                <a:sysClr val="windowText" lastClr="000000"/>
              </a:solidFill>
            </a:rPr>
            <a:t>Financial Ratio Summary </a:t>
          </a:r>
        </a:p>
      </xdr:txBody>
    </xdr:sp>
    <xdr:clientData/>
  </xdr:twoCellAnchor>
  <xdr:twoCellAnchor>
    <xdr:from>
      <xdr:col>11</xdr:col>
      <xdr:colOff>477644</xdr:colOff>
      <xdr:row>21</xdr:row>
      <xdr:rowOff>161693</xdr:rowOff>
    </xdr:from>
    <xdr:to>
      <xdr:col>15</xdr:col>
      <xdr:colOff>561278</xdr:colOff>
      <xdr:row>23</xdr:row>
      <xdr:rowOff>105940</xdr:rowOff>
    </xdr:to>
    <xdr:sp macro="" textlink="">
      <xdr:nvSpPr>
        <xdr:cNvPr id="2" name="Rectangle: Rounded Corners 1">
          <a:hlinkClick xmlns:r="http://schemas.openxmlformats.org/officeDocument/2006/relationships" r:id="rId19"/>
          <a:extLst>
            <a:ext uri="{FF2B5EF4-FFF2-40B4-BE49-F238E27FC236}">
              <a16:creationId xmlns:a16="http://schemas.microsoft.com/office/drawing/2014/main" id="{1F4529E3-44CC-4148-9E22-46DDE5216C6E}"/>
            </a:ext>
          </a:extLst>
        </xdr:cNvPr>
        <xdr:cNvSpPr/>
      </xdr:nvSpPr>
      <xdr:spPr>
        <a:xfrm>
          <a:off x="7224132" y="4064620"/>
          <a:ext cx="2536902" cy="315954"/>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solidFill>
                <a:sysClr val="windowText" lastClr="000000"/>
              </a:solidFill>
            </a:rPr>
            <a:t>Income Statement </a:t>
          </a:r>
        </a:p>
      </xdr:txBody>
    </xdr:sp>
    <xdr:clientData/>
  </xdr:twoCellAnchor>
  <xdr:twoCellAnchor>
    <xdr:from>
      <xdr:col>16</xdr:col>
      <xdr:colOff>76198</xdr:colOff>
      <xdr:row>21</xdr:row>
      <xdr:rowOff>156118</xdr:rowOff>
    </xdr:from>
    <xdr:to>
      <xdr:col>20</xdr:col>
      <xdr:colOff>217448</xdr:colOff>
      <xdr:row>23</xdr:row>
      <xdr:rowOff>105941</xdr:rowOff>
    </xdr:to>
    <xdr:sp macro="" textlink="">
      <xdr:nvSpPr>
        <xdr:cNvPr id="7" name="Rectangle: Rounded Corners 6">
          <a:hlinkClick xmlns:r="http://schemas.openxmlformats.org/officeDocument/2006/relationships" r:id="rId20"/>
          <a:extLst>
            <a:ext uri="{FF2B5EF4-FFF2-40B4-BE49-F238E27FC236}">
              <a16:creationId xmlns:a16="http://schemas.microsoft.com/office/drawing/2014/main" id="{3125BFF4-8D48-43C5-A06F-7451C427045B}"/>
            </a:ext>
          </a:extLst>
        </xdr:cNvPr>
        <xdr:cNvSpPr/>
      </xdr:nvSpPr>
      <xdr:spPr>
        <a:xfrm>
          <a:off x="9889271" y="4059045"/>
          <a:ext cx="2594518" cy="321530"/>
        </a:xfrm>
        <a:prstGeom prst="roundRect">
          <a:avLst/>
        </a:prstGeom>
        <a:solidFill>
          <a:schemeClr val="accent1">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a:solidFill>
                <a:sysClr val="windowText" lastClr="000000"/>
              </a:solidFill>
            </a:rPr>
            <a:t>Balance Sheet</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9298</xdr:rowOff>
    </xdr:from>
    <xdr:to>
      <xdr:col>21</xdr:col>
      <xdr:colOff>390768</xdr:colOff>
      <xdr:row>41</xdr:row>
      <xdr:rowOff>10029</xdr:rowOff>
    </xdr:to>
    <xdr:pic>
      <xdr:nvPicPr>
        <xdr:cNvPr id="2" name="Picture 2">
          <a:extLst>
            <a:ext uri="{FF2B5EF4-FFF2-40B4-BE49-F238E27FC236}">
              <a16:creationId xmlns:a16="http://schemas.microsoft.com/office/drawing/2014/main" id="{089B0AF5-0565-0E48-5A20-CACA1E757BB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0" y="9298"/>
          <a:ext cx="13192368" cy="7420706"/>
        </a:xfrm>
        <a:prstGeom prst="rect">
          <a:avLst/>
        </a:prstGeom>
      </xdr:spPr>
    </xdr:pic>
    <xdr:clientData/>
  </xdr:twoCellAnchor>
  <xdr:twoCellAnchor editAs="oneCell">
    <xdr:from>
      <xdr:col>0</xdr:col>
      <xdr:colOff>173182</xdr:colOff>
      <xdr:row>34</xdr:row>
      <xdr:rowOff>180785</xdr:rowOff>
    </xdr:from>
    <xdr:to>
      <xdr:col>1</xdr:col>
      <xdr:colOff>81859</xdr:colOff>
      <xdr:row>37</xdr:row>
      <xdr:rowOff>150075</xdr:rowOff>
    </xdr:to>
    <xdr:pic>
      <xdr:nvPicPr>
        <xdr:cNvPr id="4" name="Graphic 3" descr="Work from home Wi-Fi with solid fill">
          <a:hlinkClick xmlns:r="http://schemas.openxmlformats.org/officeDocument/2006/relationships" r:id="rId2"/>
          <a:extLst>
            <a:ext uri="{FF2B5EF4-FFF2-40B4-BE49-F238E27FC236}">
              <a16:creationId xmlns:a16="http://schemas.microsoft.com/office/drawing/2014/main" id="{8ED465DE-2042-4B44-8686-F44B0ED76402}"/>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73182" y="6363376"/>
          <a:ext cx="514813" cy="514813"/>
        </a:xfrm>
        <a:prstGeom prst="rect">
          <a:avLst/>
        </a:prstGeom>
      </xdr:spPr>
    </xdr:pic>
    <xdr:clientData/>
  </xdr:twoCellAnchor>
  <xdr:twoCellAnchor>
    <xdr:from>
      <xdr:col>0</xdr:col>
      <xdr:colOff>247520</xdr:colOff>
      <xdr:row>38</xdr:row>
      <xdr:rowOff>1688</xdr:rowOff>
    </xdr:from>
    <xdr:to>
      <xdr:col>1</xdr:col>
      <xdr:colOff>96726</xdr:colOff>
      <xdr:row>40</xdr:row>
      <xdr:rowOff>66882</xdr:rowOff>
    </xdr:to>
    <xdr:sp macro="" textlink="">
      <xdr:nvSpPr>
        <xdr:cNvPr id="5" name="Arrow: Right 4">
          <a:hlinkClick xmlns:r="http://schemas.openxmlformats.org/officeDocument/2006/relationships" r:id="rId5"/>
          <a:extLst>
            <a:ext uri="{FF2B5EF4-FFF2-40B4-BE49-F238E27FC236}">
              <a16:creationId xmlns:a16="http://schemas.microsoft.com/office/drawing/2014/main" id="{A3B32F24-6137-4122-8FB0-6D96AB698DC6}"/>
            </a:ext>
          </a:extLst>
        </xdr:cNvPr>
        <xdr:cNvSpPr/>
      </xdr:nvSpPr>
      <xdr:spPr>
        <a:xfrm>
          <a:off x="247520" y="6911643"/>
          <a:ext cx="455342" cy="4288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228935</xdr:colOff>
      <xdr:row>32</xdr:row>
      <xdr:rowOff>51955</xdr:rowOff>
    </xdr:from>
    <xdr:to>
      <xdr:col>1</xdr:col>
      <xdr:colOff>43645</xdr:colOff>
      <xdr:row>34</xdr:row>
      <xdr:rowOff>117148</xdr:rowOff>
    </xdr:to>
    <xdr:sp macro="" textlink="">
      <xdr:nvSpPr>
        <xdr:cNvPr id="6" name="Arrow: Left 5">
          <a:hlinkClick xmlns:r="http://schemas.openxmlformats.org/officeDocument/2006/relationships" r:id="rId6"/>
          <a:extLst>
            <a:ext uri="{FF2B5EF4-FFF2-40B4-BE49-F238E27FC236}">
              <a16:creationId xmlns:a16="http://schemas.microsoft.com/office/drawing/2014/main" id="{34EC0924-5D32-4D50-86DF-1C66A7307817}"/>
            </a:ext>
          </a:extLst>
        </xdr:cNvPr>
        <xdr:cNvSpPr/>
      </xdr:nvSpPr>
      <xdr:spPr>
        <a:xfrm>
          <a:off x="228935" y="5870864"/>
          <a:ext cx="420846" cy="428875"/>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181840</xdr:colOff>
      <xdr:row>37</xdr:row>
      <xdr:rowOff>164522</xdr:rowOff>
    </xdr:from>
    <xdr:to>
      <xdr:col>21</xdr:col>
      <xdr:colOff>285750</xdr:colOff>
      <xdr:row>40</xdr:row>
      <xdr:rowOff>0</xdr:rowOff>
    </xdr:to>
    <xdr:sp macro="" textlink="">
      <xdr:nvSpPr>
        <xdr:cNvPr id="7" name="Rectangle: Rounded Corners 6">
          <a:hlinkClick xmlns:r="http://schemas.openxmlformats.org/officeDocument/2006/relationships" r:id="rId6"/>
          <a:extLst>
            <a:ext uri="{FF2B5EF4-FFF2-40B4-BE49-F238E27FC236}">
              <a16:creationId xmlns:a16="http://schemas.microsoft.com/office/drawing/2014/main" id="{43A99194-F144-35A9-B32B-6D03382E91DF}"/>
            </a:ext>
          </a:extLst>
        </xdr:cNvPr>
        <xdr:cNvSpPr/>
      </xdr:nvSpPr>
      <xdr:spPr>
        <a:xfrm>
          <a:off x="11092295" y="6892636"/>
          <a:ext cx="1922319" cy="3810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15604</xdr:colOff>
      <xdr:row>0</xdr:row>
      <xdr:rowOff>0</xdr:rowOff>
    </xdr:from>
    <xdr:to>
      <xdr:col>22</xdr:col>
      <xdr:colOff>497395</xdr:colOff>
      <xdr:row>42</xdr:row>
      <xdr:rowOff>172355</xdr:rowOff>
    </xdr:to>
    <xdr:pic>
      <xdr:nvPicPr>
        <xdr:cNvPr id="3" name="Picture 2">
          <a:extLst>
            <a:ext uri="{FF2B5EF4-FFF2-40B4-BE49-F238E27FC236}">
              <a16:creationId xmlns:a16="http://schemas.microsoft.com/office/drawing/2014/main" id="{F845B3B7-646C-5F81-D3C3-E6409AD9783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15604" y="0"/>
          <a:ext cx="13853077" cy="7792355"/>
        </a:xfrm>
        <a:prstGeom prst="rect">
          <a:avLst/>
        </a:prstGeom>
      </xdr:spPr>
    </xdr:pic>
    <xdr:clientData/>
  </xdr:twoCellAnchor>
  <xdr:twoCellAnchor editAs="oneCell">
    <xdr:from>
      <xdr:col>0</xdr:col>
      <xdr:colOff>190500</xdr:colOff>
      <xdr:row>36</xdr:row>
      <xdr:rowOff>129654</xdr:rowOff>
    </xdr:from>
    <xdr:to>
      <xdr:col>1</xdr:col>
      <xdr:colOff>97527</xdr:colOff>
      <xdr:row>39</xdr:row>
      <xdr:rowOff>100182</xdr:rowOff>
    </xdr:to>
    <xdr:pic>
      <xdr:nvPicPr>
        <xdr:cNvPr id="4" name="Graphic 3" descr="Work from home Wi-Fi with solid fill">
          <a:hlinkClick xmlns:r="http://schemas.openxmlformats.org/officeDocument/2006/relationships" r:id="rId2"/>
          <a:extLst>
            <a:ext uri="{FF2B5EF4-FFF2-40B4-BE49-F238E27FC236}">
              <a16:creationId xmlns:a16="http://schemas.microsoft.com/office/drawing/2014/main" id="{D004E9E0-4F2D-4FD0-A1A0-EC10674E8426}"/>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90500" y="6661083"/>
          <a:ext cx="514813" cy="514813"/>
        </a:xfrm>
        <a:prstGeom prst="rect">
          <a:avLst/>
        </a:prstGeom>
      </xdr:spPr>
    </xdr:pic>
    <xdr:clientData/>
  </xdr:twoCellAnchor>
  <xdr:twoCellAnchor>
    <xdr:from>
      <xdr:col>0</xdr:col>
      <xdr:colOff>264838</xdr:colOff>
      <xdr:row>39</xdr:row>
      <xdr:rowOff>133636</xdr:rowOff>
    </xdr:from>
    <xdr:to>
      <xdr:col>1</xdr:col>
      <xdr:colOff>112394</xdr:colOff>
      <xdr:row>42</xdr:row>
      <xdr:rowOff>18225</xdr:rowOff>
    </xdr:to>
    <xdr:sp macro="" textlink="">
      <xdr:nvSpPr>
        <xdr:cNvPr id="5" name="Arrow: Right 4">
          <a:hlinkClick xmlns:r="http://schemas.openxmlformats.org/officeDocument/2006/relationships" r:id="rId5"/>
          <a:extLst>
            <a:ext uri="{FF2B5EF4-FFF2-40B4-BE49-F238E27FC236}">
              <a16:creationId xmlns:a16="http://schemas.microsoft.com/office/drawing/2014/main" id="{323332B7-2876-4426-9154-5FAFF81E7BD8}"/>
            </a:ext>
          </a:extLst>
        </xdr:cNvPr>
        <xdr:cNvSpPr/>
      </xdr:nvSpPr>
      <xdr:spPr>
        <a:xfrm>
          <a:off x="264838" y="7209350"/>
          <a:ext cx="455342" cy="4288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246253</xdr:colOff>
      <xdr:row>34</xdr:row>
      <xdr:rowOff>0</xdr:rowOff>
    </xdr:from>
    <xdr:to>
      <xdr:col>1</xdr:col>
      <xdr:colOff>59313</xdr:colOff>
      <xdr:row>36</xdr:row>
      <xdr:rowOff>66017</xdr:rowOff>
    </xdr:to>
    <xdr:sp macro="" textlink="">
      <xdr:nvSpPr>
        <xdr:cNvPr id="6" name="Arrow: Left 5">
          <a:hlinkClick xmlns:r="http://schemas.openxmlformats.org/officeDocument/2006/relationships" r:id="rId6"/>
          <a:extLst>
            <a:ext uri="{FF2B5EF4-FFF2-40B4-BE49-F238E27FC236}">
              <a16:creationId xmlns:a16="http://schemas.microsoft.com/office/drawing/2014/main" id="{12D76973-6AAA-4B81-87CB-94AAD8E2E04C}"/>
            </a:ext>
          </a:extLst>
        </xdr:cNvPr>
        <xdr:cNvSpPr/>
      </xdr:nvSpPr>
      <xdr:spPr>
        <a:xfrm>
          <a:off x="246253" y="6168571"/>
          <a:ext cx="420846" cy="428875"/>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136813</xdr:colOff>
      <xdr:row>39</xdr:row>
      <xdr:rowOff>169058</xdr:rowOff>
    </xdr:from>
    <xdr:to>
      <xdr:col>22</xdr:col>
      <xdr:colOff>235775</xdr:colOff>
      <xdr:row>42</xdr:row>
      <xdr:rowOff>2144</xdr:rowOff>
    </xdr:to>
    <xdr:sp macro="" textlink="">
      <xdr:nvSpPr>
        <xdr:cNvPr id="7" name="Rectangle: Rounded Corners 6">
          <a:hlinkClick xmlns:r="http://schemas.openxmlformats.org/officeDocument/2006/relationships" r:id="rId7"/>
          <a:extLst>
            <a:ext uri="{FF2B5EF4-FFF2-40B4-BE49-F238E27FC236}">
              <a16:creationId xmlns:a16="http://schemas.microsoft.com/office/drawing/2014/main" id="{05F9BDD4-909E-46F8-BC88-D52BF78B006D}"/>
            </a:ext>
          </a:extLst>
        </xdr:cNvPr>
        <xdr:cNvSpPr/>
      </xdr:nvSpPr>
      <xdr:spPr>
        <a:xfrm>
          <a:off x="11719213" y="7386287"/>
          <a:ext cx="1927762" cy="38825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xdr:from>
      <xdr:col>3</xdr:col>
      <xdr:colOff>456130</xdr:colOff>
      <xdr:row>38</xdr:row>
      <xdr:rowOff>3956</xdr:rowOff>
    </xdr:from>
    <xdr:to>
      <xdr:col>8</xdr:col>
      <xdr:colOff>327342</xdr:colOff>
      <xdr:row>39</xdr:row>
      <xdr:rowOff>165100</xdr:rowOff>
    </xdr:to>
    <xdr:sp macro="" textlink="">
      <xdr:nvSpPr>
        <xdr:cNvPr id="13" name="Rectangle: Rounded Corners 12">
          <a:hlinkClick xmlns:r="http://schemas.openxmlformats.org/officeDocument/2006/relationships" r:id="rId5"/>
          <a:extLst>
            <a:ext uri="{FF2B5EF4-FFF2-40B4-BE49-F238E27FC236}">
              <a16:creationId xmlns:a16="http://schemas.microsoft.com/office/drawing/2014/main" id="{87C5EFA2-8598-4FA7-95E7-A96F55604AA2}"/>
            </a:ext>
          </a:extLst>
        </xdr:cNvPr>
        <xdr:cNvSpPr/>
      </xdr:nvSpPr>
      <xdr:spPr>
        <a:xfrm>
          <a:off x="2284930" y="7036127"/>
          <a:ext cx="2919212" cy="346202"/>
        </a:xfrm>
        <a:prstGeom prst="round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t>GO TO INCOME</a:t>
          </a:r>
          <a:r>
            <a:rPr lang="en-US" sz="1800" b="1" baseline="0"/>
            <a:t> STATEMENT </a:t>
          </a:r>
          <a:endParaRPr lang="en-US" sz="1800" b="1"/>
        </a:p>
      </xdr:txBody>
    </xdr:sp>
    <xdr:clientData/>
  </xdr:twoCellAnchor>
  <xdr:twoCellAnchor>
    <xdr:from>
      <xdr:col>14</xdr:col>
      <xdr:colOff>98716</xdr:colOff>
      <xdr:row>37</xdr:row>
      <xdr:rowOff>150915</xdr:rowOff>
    </xdr:from>
    <xdr:to>
      <xdr:col>18</xdr:col>
      <xdr:colOff>587832</xdr:colOff>
      <xdr:row>39</xdr:row>
      <xdr:rowOff>130629</xdr:rowOff>
    </xdr:to>
    <xdr:sp macro="" textlink="">
      <xdr:nvSpPr>
        <xdr:cNvPr id="14" name="Rectangle: Rounded Corners 13">
          <a:hlinkClick xmlns:r="http://schemas.openxmlformats.org/officeDocument/2006/relationships" r:id="rId8"/>
          <a:extLst>
            <a:ext uri="{FF2B5EF4-FFF2-40B4-BE49-F238E27FC236}">
              <a16:creationId xmlns:a16="http://schemas.microsoft.com/office/drawing/2014/main" id="{A70D51DA-3794-4951-A7D7-786D2C5AB97B}"/>
            </a:ext>
          </a:extLst>
        </xdr:cNvPr>
        <xdr:cNvSpPr/>
      </xdr:nvSpPr>
      <xdr:spPr>
        <a:xfrm>
          <a:off x="8633116" y="6998029"/>
          <a:ext cx="2927516" cy="349829"/>
        </a:xfrm>
        <a:prstGeom prst="round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t>GO TO BALANCE SHEET</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659884</xdr:colOff>
      <xdr:row>4</xdr:row>
      <xdr:rowOff>27239</xdr:rowOff>
    </xdr:from>
    <xdr:to>
      <xdr:col>14</xdr:col>
      <xdr:colOff>23335</xdr:colOff>
      <xdr:row>18</xdr:row>
      <xdr:rowOff>122621</xdr:rowOff>
    </xdr:to>
    <xdr:sp macro="" textlink="">
      <xdr:nvSpPr>
        <xdr:cNvPr id="2" name="TextBox 1">
          <a:extLst>
            <a:ext uri="{FF2B5EF4-FFF2-40B4-BE49-F238E27FC236}">
              <a16:creationId xmlns:a16="http://schemas.microsoft.com/office/drawing/2014/main" id="{FBEA7E6F-C3EB-1988-BE13-4E0147F25486}"/>
            </a:ext>
          </a:extLst>
        </xdr:cNvPr>
        <xdr:cNvSpPr txBox="1"/>
      </xdr:nvSpPr>
      <xdr:spPr>
        <a:xfrm>
          <a:off x="9111953" y="762963"/>
          <a:ext cx="6720692" cy="3458692"/>
        </a:xfrm>
        <a:prstGeom prst="rect">
          <a:avLst/>
        </a:prstGeom>
        <a:solidFill>
          <a:schemeClr val="lt1"/>
        </a:solidFill>
        <a:ln w="38100"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rgbClr val="00B050"/>
              </a:solidFill>
              <a:effectLst/>
              <a:latin typeface="+mn-lt"/>
              <a:ea typeface="+mn-ea"/>
              <a:cs typeface="+mn-cs"/>
            </a:rPr>
            <a:t>Revenue</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Observation:</a:t>
          </a:r>
          <a:r>
            <a:rPr lang="en-US" sz="1100">
              <a:solidFill>
                <a:schemeClr val="dk1"/>
              </a:solidFill>
              <a:effectLst/>
              <a:latin typeface="+mn-lt"/>
              <a:ea typeface="+mn-ea"/>
              <a:cs typeface="+mn-cs"/>
            </a:rPr>
            <a:t> Revenue increased from 18,349,958 to 20,988,308. </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Reason:</a:t>
          </a:r>
          <a:r>
            <a:rPr lang="en-US" sz="1100">
              <a:solidFill>
                <a:schemeClr val="dk1"/>
              </a:solidFill>
              <a:effectLst/>
              <a:latin typeface="+mn-lt"/>
              <a:ea typeface="+mn-ea"/>
              <a:cs typeface="+mn-cs"/>
            </a:rPr>
            <a:t> Higher sales volume, price increases, and market expansion into new areas.</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Impact:</a:t>
          </a:r>
          <a:r>
            <a:rPr lang="en-US" sz="1100">
              <a:solidFill>
                <a:schemeClr val="dk1"/>
              </a:solidFill>
              <a:effectLst/>
              <a:latin typeface="+mn-lt"/>
              <a:ea typeface="+mn-ea"/>
              <a:cs typeface="+mn-cs"/>
            </a:rPr>
            <a:t> Indicates strong market presence, business growth, and potential to capture more customers.</a:t>
          </a:r>
        </a:p>
        <a:p>
          <a:endParaRPr lang="en-US" sz="1100">
            <a:solidFill>
              <a:schemeClr val="dk1"/>
            </a:solidFill>
            <a:effectLst/>
            <a:latin typeface="+mn-lt"/>
            <a:ea typeface="+mn-ea"/>
            <a:cs typeface="+mn-cs"/>
          </a:endParaRPr>
        </a:p>
        <a:p>
          <a:r>
            <a:rPr lang="en-US" sz="1100" b="1">
              <a:solidFill>
                <a:srgbClr val="00B050"/>
              </a:solidFill>
              <a:effectLst/>
              <a:latin typeface="+mn-lt"/>
              <a:ea typeface="+mn-ea"/>
              <a:cs typeface="+mn-cs"/>
            </a:rPr>
            <a:t>Gross Profit</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Observation:</a:t>
          </a:r>
          <a:r>
            <a:rPr lang="en-US" sz="1100">
              <a:solidFill>
                <a:schemeClr val="dk1"/>
              </a:solidFill>
              <a:effectLst/>
              <a:latin typeface="+mn-lt"/>
              <a:ea typeface="+mn-ea"/>
              <a:cs typeface="+mn-cs"/>
            </a:rPr>
            <a:t> Gross profit increased from 7,230,562 to 7,639,297. Margin declined from 39.40% to 36.40%.</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Reason:</a:t>
          </a:r>
          <a:r>
            <a:rPr lang="en-US" sz="1100">
              <a:solidFill>
                <a:schemeClr val="dk1"/>
              </a:solidFill>
              <a:effectLst/>
              <a:latin typeface="+mn-lt"/>
              <a:ea typeface="+mn-ea"/>
              <a:cs typeface="+mn-cs"/>
            </a:rPr>
            <a:t> Rising cost of raw materials, production, or purchase costs.</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Impact:</a:t>
          </a:r>
          <a:r>
            <a:rPr lang="en-US" sz="1100">
              <a:solidFill>
                <a:schemeClr val="dk1"/>
              </a:solidFill>
              <a:effectLst/>
              <a:latin typeface="+mn-lt"/>
              <a:ea typeface="+mn-ea"/>
              <a:cs typeface="+mn-cs"/>
            </a:rPr>
            <a:t> Profit conversion from revenue is weaker; better cost control is needed.</a:t>
          </a:r>
        </a:p>
        <a:p>
          <a:endParaRPr lang="en-US" sz="1100">
            <a:solidFill>
              <a:schemeClr val="dk1"/>
            </a:solidFill>
            <a:effectLst/>
            <a:latin typeface="+mn-lt"/>
            <a:ea typeface="+mn-ea"/>
            <a:cs typeface="+mn-cs"/>
          </a:endParaRPr>
        </a:p>
        <a:p>
          <a:r>
            <a:rPr lang="en-US" sz="1100" b="1">
              <a:solidFill>
                <a:srgbClr val="00B050"/>
              </a:solidFill>
              <a:effectLst/>
              <a:latin typeface="+mn-lt"/>
              <a:ea typeface="+mn-ea"/>
              <a:cs typeface="+mn-cs"/>
            </a:rPr>
            <a:t>Profit Before Tax </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Observation:</a:t>
          </a:r>
          <a:r>
            <a:rPr lang="en-US" sz="1100">
              <a:solidFill>
                <a:schemeClr val="dk1"/>
              </a:solidFill>
              <a:effectLst/>
              <a:latin typeface="+mn-lt"/>
              <a:ea typeface="+mn-ea"/>
              <a:cs typeface="+mn-cs"/>
            </a:rPr>
            <a:t> Profit before tax increased from 1,350,975 to 1,679,208. </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Reason:</a:t>
          </a:r>
          <a:r>
            <a:rPr lang="en-US" sz="1100">
              <a:solidFill>
                <a:schemeClr val="dk1"/>
              </a:solidFill>
              <a:effectLst/>
              <a:latin typeface="+mn-lt"/>
              <a:ea typeface="+mn-ea"/>
              <a:cs typeface="+mn-cs"/>
            </a:rPr>
            <a:t> Lower administrative and finance expenses and gains from foreign exchange fluctuations.</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Impact:</a:t>
          </a:r>
          <a:r>
            <a:rPr lang="en-US" sz="1100">
              <a:solidFill>
                <a:schemeClr val="dk1"/>
              </a:solidFill>
              <a:effectLst/>
              <a:latin typeface="+mn-lt"/>
              <a:ea typeface="+mn-ea"/>
              <a:cs typeface="+mn-cs"/>
            </a:rPr>
            <a:t> Stronger operational profitability and effective financial management.</a:t>
          </a:r>
        </a:p>
        <a:p>
          <a:endParaRPr lang="en-US" sz="1100">
            <a:solidFill>
              <a:schemeClr val="dk1"/>
            </a:solidFill>
            <a:effectLst/>
            <a:latin typeface="+mn-lt"/>
            <a:ea typeface="+mn-ea"/>
            <a:cs typeface="+mn-cs"/>
          </a:endParaRPr>
        </a:p>
        <a:p>
          <a:r>
            <a:rPr lang="en-US" sz="1100" b="1">
              <a:solidFill>
                <a:srgbClr val="00B050"/>
              </a:solidFill>
              <a:effectLst/>
              <a:latin typeface="+mn-lt"/>
              <a:ea typeface="+mn-ea"/>
              <a:cs typeface="+mn-cs"/>
            </a:rPr>
            <a:t>Net Profit</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Observation:</a:t>
          </a:r>
          <a:r>
            <a:rPr lang="en-US" sz="1100">
              <a:solidFill>
                <a:schemeClr val="dk1"/>
              </a:solidFill>
              <a:effectLst/>
              <a:latin typeface="+mn-lt"/>
              <a:ea typeface="+mn-ea"/>
              <a:cs typeface="+mn-cs"/>
            </a:rPr>
            <a:t> Net profit decreased from 752,248 to 719,164. </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Reason:</a:t>
          </a:r>
          <a:r>
            <a:rPr lang="en-US" sz="1100">
              <a:solidFill>
                <a:schemeClr val="dk1"/>
              </a:solidFill>
              <a:effectLst/>
              <a:latin typeface="+mn-lt"/>
              <a:ea typeface="+mn-ea"/>
              <a:cs typeface="+mn-cs"/>
            </a:rPr>
            <a:t> Higher income tax</a:t>
          </a:r>
          <a:br>
            <a:rPr lang="en-US" sz="1100">
              <a:solidFill>
                <a:schemeClr val="dk1"/>
              </a:solidFill>
              <a:effectLst/>
              <a:latin typeface="+mn-lt"/>
              <a:ea typeface="+mn-ea"/>
              <a:cs typeface="+mn-cs"/>
            </a:rPr>
          </a:br>
          <a:r>
            <a:rPr lang="en-US" sz="1100">
              <a:solidFill>
                <a:schemeClr val="dk1"/>
              </a:solidFill>
              <a:effectLst/>
              <a:latin typeface="+mn-lt"/>
              <a:ea typeface="+mn-ea"/>
              <a:cs typeface="+mn-cs"/>
            </a:rPr>
            <a:t>- </a:t>
          </a:r>
          <a:r>
            <a:rPr lang="en-US" sz="1100" b="1">
              <a:solidFill>
                <a:schemeClr val="dk1"/>
              </a:solidFill>
              <a:effectLst/>
              <a:latin typeface="+mn-lt"/>
              <a:ea typeface="+mn-ea"/>
              <a:cs typeface="+mn-cs"/>
            </a:rPr>
            <a:t>Impact:</a:t>
          </a:r>
          <a:r>
            <a:rPr lang="en-US" sz="1100">
              <a:solidFill>
                <a:schemeClr val="dk1"/>
              </a:solidFill>
              <a:effectLst/>
              <a:latin typeface="+mn-lt"/>
              <a:ea typeface="+mn-ea"/>
              <a:cs typeface="+mn-cs"/>
            </a:rPr>
            <a:t> Shareholders’ returns decreased; net profitability weakened.</a:t>
          </a:r>
          <a:endParaRPr lang="en-US" sz="2000" i="1">
            <a:solidFill>
              <a:sysClr val="windowText" lastClr="000000"/>
            </a:solidFill>
          </a:endParaRPr>
        </a:p>
      </xdr:txBody>
    </xdr:sp>
    <xdr:clientData/>
  </xdr:twoCellAnchor>
  <xdr:twoCellAnchor editAs="oneCell">
    <xdr:from>
      <xdr:col>0</xdr:col>
      <xdr:colOff>277091</xdr:colOff>
      <xdr:row>30</xdr:row>
      <xdr:rowOff>144488</xdr:rowOff>
    </xdr:from>
    <xdr:to>
      <xdr:col>0</xdr:col>
      <xdr:colOff>789543</xdr:colOff>
      <xdr:row>33</xdr:row>
      <xdr:rowOff>137265</xdr:rowOff>
    </xdr:to>
    <xdr:pic>
      <xdr:nvPicPr>
        <xdr:cNvPr id="8" name="Graphic 7" descr="Work from home Wi-Fi with solid fill">
          <a:hlinkClick xmlns:r="http://schemas.openxmlformats.org/officeDocument/2006/relationships" r:id="rId1"/>
          <a:extLst>
            <a:ext uri="{FF2B5EF4-FFF2-40B4-BE49-F238E27FC236}">
              <a16:creationId xmlns:a16="http://schemas.microsoft.com/office/drawing/2014/main" id="{24A1E573-9C94-4F68-9DD7-4DCBD92FF59D}"/>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277091" y="6616540"/>
          <a:ext cx="512452" cy="527167"/>
        </a:xfrm>
        <a:prstGeom prst="rect">
          <a:avLst/>
        </a:prstGeom>
      </xdr:spPr>
    </xdr:pic>
    <xdr:clientData/>
  </xdr:twoCellAnchor>
  <xdr:twoCellAnchor>
    <xdr:from>
      <xdr:col>0</xdr:col>
      <xdr:colOff>331636</xdr:colOff>
      <xdr:row>33</xdr:row>
      <xdr:rowOff>170720</xdr:rowOff>
    </xdr:from>
    <xdr:to>
      <xdr:col>0</xdr:col>
      <xdr:colOff>784617</xdr:colOff>
      <xdr:row>36</xdr:row>
      <xdr:rowOff>77560</xdr:rowOff>
    </xdr:to>
    <xdr:sp macro="" textlink="">
      <xdr:nvSpPr>
        <xdr:cNvPr id="9" name="Arrow: Right 8">
          <a:hlinkClick xmlns:r="http://schemas.openxmlformats.org/officeDocument/2006/relationships" r:id="rId4"/>
          <a:extLst>
            <a:ext uri="{FF2B5EF4-FFF2-40B4-BE49-F238E27FC236}">
              <a16:creationId xmlns:a16="http://schemas.microsoft.com/office/drawing/2014/main" id="{BDA19B21-F936-4B5F-83B6-22C0725C99A0}"/>
            </a:ext>
          </a:extLst>
        </xdr:cNvPr>
        <xdr:cNvSpPr/>
      </xdr:nvSpPr>
      <xdr:spPr>
        <a:xfrm>
          <a:off x="331636" y="7177162"/>
          <a:ext cx="452981" cy="441229"/>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313051</xdr:colOff>
      <xdr:row>29</xdr:row>
      <xdr:rowOff>0</xdr:rowOff>
    </xdr:from>
    <xdr:to>
      <xdr:col>0</xdr:col>
      <xdr:colOff>731536</xdr:colOff>
      <xdr:row>30</xdr:row>
      <xdr:rowOff>100643</xdr:rowOff>
    </xdr:to>
    <xdr:sp macro="" textlink="">
      <xdr:nvSpPr>
        <xdr:cNvPr id="10" name="Arrow: Left 9">
          <a:hlinkClick xmlns:r="http://schemas.openxmlformats.org/officeDocument/2006/relationships" r:id="rId5"/>
          <a:extLst>
            <a:ext uri="{FF2B5EF4-FFF2-40B4-BE49-F238E27FC236}">
              <a16:creationId xmlns:a16="http://schemas.microsoft.com/office/drawing/2014/main" id="{C7B96D5B-81AC-475D-A71D-DAC2E00B8792}"/>
            </a:ext>
          </a:extLst>
        </xdr:cNvPr>
        <xdr:cNvSpPr/>
      </xdr:nvSpPr>
      <xdr:spPr>
        <a:xfrm>
          <a:off x="313051" y="6191992"/>
          <a:ext cx="418485" cy="442801"/>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1490</xdr:colOff>
      <xdr:row>34</xdr:row>
      <xdr:rowOff>114733</xdr:rowOff>
    </xdr:from>
    <xdr:to>
      <xdr:col>14</xdr:col>
      <xdr:colOff>142874</xdr:colOff>
      <xdr:row>36</xdr:row>
      <xdr:rowOff>150543</xdr:rowOff>
    </xdr:to>
    <xdr:sp macro="" textlink="">
      <xdr:nvSpPr>
        <xdr:cNvPr id="11" name="Rectangle: Rounded Corners 10">
          <a:hlinkClick xmlns:r="http://schemas.openxmlformats.org/officeDocument/2006/relationships" r:id="rId6"/>
          <a:extLst>
            <a:ext uri="{FF2B5EF4-FFF2-40B4-BE49-F238E27FC236}">
              <a16:creationId xmlns:a16="http://schemas.microsoft.com/office/drawing/2014/main" id="{F1915E83-F7DE-49CB-B36B-E6AFDD488A73}"/>
            </a:ext>
          </a:extLst>
        </xdr:cNvPr>
        <xdr:cNvSpPr/>
      </xdr:nvSpPr>
      <xdr:spPr>
        <a:xfrm>
          <a:off x="13507940" y="7306108"/>
          <a:ext cx="1998759" cy="3977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xdr:from>
      <xdr:col>1</xdr:col>
      <xdr:colOff>10026</xdr:colOff>
      <xdr:row>25</xdr:row>
      <xdr:rowOff>0</xdr:rowOff>
    </xdr:from>
    <xdr:to>
      <xdr:col>7</xdr:col>
      <xdr:colOff>0</xdr:colOff>
      <xdr:row>36</xdr:row>
      <xdr:rowOff>10026</xdr:rowOff>
    </xdr:to>
    <xdr:graphicFrame macro="">
      <xdr:nvGraphicFramePr>
        <xdr:cNvPr id="4" name="Chart 3">
          <a:extLst>
            <a:ext uri="{FF2B5EF4-FFF2-40B4-BE49-F238E27FC236}">
              <a16:creationId xmlns:a16="http://schemas.microsoft.com/office/drawing/2014/main" id="{4CE1B768-DC4C-F174-7E3C-36C08B980DAD}"/>
            </a:ext>
            <a:ext uri="{147F2762-F138-4A5C-976F-8EAC2B608ADB}">
              <a16:predDERef xmlns:a16="http://schemas.microsoft.com/office/drawing/2014/main" pred="{F1915E83-F7DE-49CB-B36B-E6AFDD488A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0</xdr:colOff>
      <xdr:row>36</xdr:row>
      <xdr:rowOff>55795</xdr:rowOff>
    </xdr:from>
    <xdr:to>
      <xdr:col>7</xdr:col>
      <xdr:colOff>8759</xdr:colOff>
      <xdr:row>42</xdr:row>
      <xdr:rowOff>34710</xdr:rowOff>
    </xdr:to>
    <xdr:sp macro="" textlink="">
      <xdr:nvSpPr>
        <xdr:cNvPr id="14" name="TextBox 1">
          <a:extLst>
            <a:ext uri="{FF2B5EF4-FFF2-40B4-BE49-F238E27FC236}">
              <a16:creationId xmlns:a16="http://schemas.microsoft.com/office/drawing/2014/main" id="{B4898F43-055F-50D9-3CC1-257AD6EB7B52}"/>
            </a:ext>
          </a:extLst>
        </xdr:cNvPr>
        <xdr:cNvSpPr txBox="1"/>
      </xdr:nvSpPr>
      <xdr:spPr>
        <a:xfrm>
          <a:off x="3066815" y="7534684"/>
          <a:ext cx="8080314" cy="1051359"/>
        </a:xfrm>
        <a:prstGeom prst="rect">
          <a:avLst/>
        </a:prstGeom>
        <a:solidFill>
          <a:schemeClr val="accent4">
            <a:lumMod val="20000"/>
            <a:lumOff val="8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dk1"/>
              </a:solidFill>
              <a:effectLst/>
              <a:latin typeface="+mn-lt"/>
              <a:ea typeface="+mn-ea"/>
              <a:cs typeface="+mn-cs"/>
            </a:rPr>
            <a:t>Dilmah shows strong business growth, with revenue and operational profits increasing, reflecting effective market expansion and efficient financial management. However, higher costs have reduced profit margins, and increased taxation has slightly lowered net profitability, affecting shareholder returns. Overall, the company is performing well, but cost control and tax management are key to sustaining profitability.</a:t>
          </a:r>
          <a:endParaRPr lang="en-US" sz="14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5</xdr:col>
      <xdr:colOff>444500</xdr:colOff>
      <xdr:row>4</xdr:row>
      <xdr:rowOff>31749</xdr:rowOff>
    </xdr:from>
    <xdr:to>
      <xdr:col>14</xdr:col>
      <xdr:colOff>21167</xdr:colOff>
      <xdr:row>40</xdr:row>
      <xdr:rowOff>0</xdr:rowOff>
    </xdr:to>
    <xdr:sp macro="" textlink="">
      <xdr:nvSpPr>
        <xdr:cNvPr id="4" name="TextBox 1">
          <a:extLst>
            <a:ext uri="{FF2B5EF4-FFF2-40B4-BE49-F238E27FC236}">
              <a16:creationId xmlns:a16="http://schemas.microsoft.com/office/drawing/2014/main" id="{E41607E0-D550-8616-303D-13DFCC8978FB}"/>
            </a:ext>
          </a:extLst>
        </xdr:cNvPr>
        <xdr:cNvSpPr txBox="1"/>
      </xdr:nvSpPr>
      <xdr:spPr>
        <a:xfrm>
          <a:off x="7916333" y="751416"/>
          <a:ext cx="7133167" cy="6731001"/>
        </a:xfrm>
        <a:prstGeom prst="rect">
          <a:avLst/>
        </a:prstGeom>
        <a:solidFill>
          <a:schemeClr val="lt1"/>
        </a:solidFill>
        <a:ln w="38100"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1">
              <a:solidFill>
                <a:srgbClr val="00B050"/>
              </a:solidFill>
              <a:latin typeface="+mn-lt"/>
              <a:ea typeface="+mn-lt"/>
              <a:cs typeface="+mn-lt"/>
            </a:rPr>
            <a:t>Non-Current Assets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Observation:</a:t>
          </a:r>
          <a:r>
            <a:rPr lang="en-US" sz="1200">
              <a:solidFill>
                <a:schemeClr val="dk1"/>
              </a:solidFill>
              <a:latin typeface="+mn-lt"/>
              <a:ea typeface="+mn-lt"/>
              <a:cs typeface="+mn-lt"/>
            </a:rPr>
            <a:t> Increased from 26.47% to 32.00% of total assets.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Reason:</a:t>
          </a:r>
          <a:r>
            <a:rPr lang="en-US" sz="1200">
              <a:solidFill>
                <a:schemeClr val="dk1"/>
              </a:solidFill>
              <a:latin typeface="+mn-lt"/>
              <a:ea typeface="+mn-lt"/>
              <a:cs typeface="+mn-lt"/>
            </a:rPr>
            <a:t> Property, plant, and equipment increased; deferred tax asset removed.</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Impact:</a:t>
          </a:r>
          <a:r>
            <a:rPr lang="en-US" sz="1200">
              <a:solidFill>
                <a:schemeClr val="dk1"/>
              </a:solidFill>
              <a:latin typeface="+mn-lt"/>
              <a:ea typeface="+mn-lt"/>
              <a:cs typeface="+mn-lt"/>
            </a:rPr>
            <a:t> Indicates long-term investment growth; reduced deferred tax asset may slightly lower future tax benefits.</a:t>
          </a:r>
          <a:endParaRPr lang="en-US" sz="1200" b="1">
            <a:solidFill>
              <a:schemeClr val="dk1"/>
            </a:solidFill>
            <a:latin typeface="+mn-lt"/>
            <a:ea typeface="+mn-lt"/>
            <a:cs typeface="+mn-lt"/>
          </a:endParaRPr>
        </a:p>
        <a:p>
          <a:pPr marL="0" indent="0"/>
          <a:endParaRPr lang="en-US" sz="1200" b="1">
            <a:solidFill>
              <a:srgbClr val="00B050"/>
            </a:solidFill>
            <a:latin typeface="+mn-lt"/>
            <a:ea typeface="+mn-lt"/>
            <a:cs typeface="+mn-lt"/>
          </a:endParaRPr>
        </a:p>
        <a:p>
          <a:pPr marL="0" indent="0"/>
          <a:r>
            <a:rPr lang="en-US" sz="1200" b="1">
              <a:solidFill>
                <a:srgbClr val="00B050"/>
              </a:solidFill>
              <a:latin typeface="+mn-lt"/>
              <a:ea typeface="+mn-lt"/>
              <a:cs typeface="+mn-lt"/>
            </a:rPr>
            <a:t>Current Assets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Observation:</a:t>
          </a:r>
          <a:r>
            <a:rPr lang="en-US" sz="1200">
              <a:solidFill>
                <a:schemeClr val="dk1"/>
              </a:solidFill>
              <a:latin typeface="+mn-lt"/>
              <a:ea typeface="+mn-lt"/>
              <a:cs typeface="+mn-lt"/>
            </a:rPr>
            <a:t> Decreased from 73.53% to 68.00%.</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Reason:</a:t>
          </a:r>
          <a:r>
            <a:rPr lang="en-US" sz="1200">
              <a:solidFill>
                <a:schemeClr val="dk1"/>
              </a:solidFill>
              <a:latin typeface="+mn-lt"/>
              <a:ea typeface="+mn-lt"/>
              <a:cs typeface="+mn-lt"/>
            </a:rPr>
            <a:t> Cash and advances decreased; inventories and receivables increased due to higher business activity.</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Impact:</a:t>
          </a:r>
          <a:r>
            <a:rPr lang="en-US" sz="1200">
              <a:solidFill>
                <a:schemeClr val="dk1"/>
              </a:solidFill>
              <a:latin typeface="+mn-lt"/>
              <a:ea typeface="+mn-lt"/>
              <a:cs typeface="+mn-lt"/>
            </a:rPr>
            <a:t> Liquidity weakened; short-term obligations need careful management.</a:t>
          </a:r>
          <a:endParaRPr lang="en-US" sz="1200" b="1">
            <a:solidFill>
              <a:schemeClr val="dk1"/>
            </a:solidFill>
            <a:latin typeface="+mn-lt"/>
            <a:ea typeface="+mn-lt"/>
            <a:cs typeface="+mn-lt"/>
          </a:endParaRPr>
        </a:p>
        <a:p>
          <a:pPr marL="0" indent="0"/>
          <a:endParaRPr lang="en-US" sz="1200" b="1">
            <a:solidFill>
              <a:srgbClr val="00B050"/>
            </a:solidFill>
            <a:latin typeface="+mn-lt"/>
            <a:ea typeface="+mn-lt"/>
            <a:cs typeface="+mn-lt"/>
          </a:endParaRPr>
        </a:p>
        <a:p>
          <a:pPr marL="0" indent="0"/>
          <a:r>
            <a:rPr lang="en-US" sz="1200" b="1">
              <a:solidFill>
                <a:srgbClr val="00B050"/>
              </a:solidFill>
              <a:latin typeface="+mn-lt"/>
              <a:ea typeface="+mn-lt"/>
              <a:cs typeface="+mn-lt"/>
            </a:rPr>
            <a:t>Total Assets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Observation:</a:t>
          </a:r>
          <a:r>
            <a:rPr lang="en-US" sz="1200">
              <a:solidFill>
                <a:schemeClr val="dk1"/>
              </a:solidFill>
              <a:latin typeface="+mn-lt"/>
              <a:ea typeface="+mn-lt"/>
              <a:cs typeface="+mn-lt"/>
            </a:rPr>
            <a:t> Maintained 100% total structure, with a slight shift toward non-current assets.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Reason:</a:t>
          </a:r>
          <a:r>
            <a:rPr lang="en-US" sz="1200">
              <a:solidFill>
                <a:schemeClr val="dk1"/>
              </a:solidFill>
              <a:latin typeface="+mn-lt"/>
              <a:ea typeface="+mn-lt"/>
              <a:cs typeface="+mn-lt"/>
            </a:rPr>
            <a:t> Growth in non-current assets offset by decrease in cash and advances.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Impact:</a:t>
          </a:r>
          <a:r>
            <a:rPr lang="en-US" sz="1200">
              <a:solidFill>
                <a:schemeClr val="dk1"/>
              </a:solidFill>
              <a:latin typeface="+mn-lt"/>
              <a:ea typeface="+mn-lt"/>
              <a:cs typeface="+mn-lt"/>
            </a:rPr>
            <a:t> Asset-heavy structure indicates long-term growth focus; liquidity flexibility slightly reduced.</a:t>
          </a:r>
          <a:endParaRPr lang="en-US" sz="1200" b="1">
            <a:solidFill>
              <a:schemeClr val="dk1"/>
            </a:solidFill>
            <a:latin typeface="+mn-lt"/>
            <a:ea typeface="+mn-lt"/>
            <a:cs typeface="+mn-lt"/>
          </a:endParaRPr>
        </a:p>
        <a:p>
          <a:pPr marL="0" indent="0"/>
          <a:endParaRPr lang="en-US" sz="1200" b="1">
            <a:solidFill>
              <a:srgbClr val="00B050"/>
            </a:solidFill>
            <a:latin typeface="+mn-lt"/>
            <a:ea typeface="+mn-lt"/>
            <a:cs typeface="+mn-lt"/>
          </a:endParaRPr>
        </a:p>
        <a:p>
          <a:pPr marL="0" indent="0"/>
          <a:r>
            <a:rPr lang="en-US" sz="1200" b="1">
              <a:solidFill>
                <a:srgbClr val="00B050"/>
              </a:solidFill>
              <a:latin typeface="+mn-lt"/>
              <a:ea typeface="+mn-lt"/>
              <a:cs typeface="+mn-lt"/>
            </a:rPr>
            <a:t>Equity</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Observation:</a:t>
          </a:r>
          <a:r>
            <a:rPr lang="en-US" sz="1200">
              <a:solidFill>
                <a:schemeClr val="dk1"/>
              </a:solidFill>
              <a:latin typeface="+mn-lt"/>
              <a:ea typeface="+mn-lt"/>
              <a:cs typeface="+mn-lt"/>
            </a:rPr>
            <a:t> Decreased from 82.64% to 79.47%.</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Reason:</a:t>
          </a:r>
          <a:r>
            <a:rPr lang="en-US" sz="1200">
              <a:solidFill>
                <a:schemeClr val="dk1"/>
              </a:solidFill>
              <a:latin typeface="+mn-lt"/>
              <a:ea typeface="+mn-lt"/>
              <a:cs typeface="+mn-lt"/>
            </a:rPr>
            <a:t> Retained earnings proportion slightly decreased; other equity components improved; stated capital unchanged.</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Impact:</a:t>
          </a:r>
          <a:r>
            <a:rPr lang="en-US" sz="1200">
              <a:solidFill>
                <a:schemeClr val="dk1"/>
              </a:solidFill>
              <a:latin typeface="+mn-lt"/>
              <a:ea typeface="+mn-lt"/>
              <a:cs typeface="+mn-lt"/>
            </a:rPr>
            <a:t> Equity base remains strong; reliance on liabilities is increasing.</a:t>
          </a:r>
          <a:endParaRPr lang="en-US" sz="1200" b="1">
            <a:solidFill>
              <a:schemeClr val="dk1"/>
            </a:solidFill>
            <a:latin typeface="+mn-lt"/>
            <a:ea typeface="+mn-lt"/>
            <a:cs typeface="+mn-lt"/>
          </a:endParaRPr>
        </a:p>
        <a:p>
          <a:pPr marL="0" indent="0"/>
          <a:endParaRPr lang="en-US" sz="1200" b="1">
            <a:solidFill>
              <a:srgbClr val="00B050"/>
            </a:solidFill>
            <a:latin typeface="+mn-lt"/>
            <a:ea typeface="+mn-lt"/>
            <a:cs typeface="+mn-lt"/>
          </a:endParaRPr>
        </a:p>
        <a:p>
          <a:pPr marL="0" indent="0"/>
          <a:r>
            <a:rPr lang="en-US" sz="1200" b="1">
              <a:solidFill>
                <a:srgbClr val="00B050"/>
              </a:solidFill>
              <a:latin typeface="+mn-lt"/>
              <a:ea typeface="+mn-lt"/>
              <a:cs typeface="+mn-lt"/>
            </a:rPr>
            <a:t>Non-Current Liabilities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Observation:</a:t>
          </a:r>
          <a:r>
            <a:rPr lang="en-US" sz="1200">
              <a:solidFill>
                <a:schemeClr val="dk1"/>
              </a:solidFill>
              <a:latin typeface="+mn-lt"/>
              <a:ea typeface="+mn-lt"/>
              <a:cs typeface="+mn-lt"/>
            </a:rPr>
            <a:t> Increased from 5.89% to 7.56%.</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Reason:</a:t>
          </a:r>
          <a:r>
            <a:rPr lang="en-US" sz="1200">
              <a:solidFill>
                <a:schemeClr val="dk1"/>
              </a:solidFill>
              <a:latin typeface="+mn-lt"/>
              <a:ea typeface="+mn-lt"/>
              <a:cs typeface="+mn-lt"/>
            </a:rPr>
            <a:t> Retirement obligations increased; new deferred tax liability introduced.</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Impact:</a:t>
          </a:r>
          <a:r>
            <a:rPr lang="en-US" sz="1200">
              <a:solidFill>
                <a:schemeClr val="dk1"/>
              </a:solidFill>
              <a:latin typeface="+mn-lt"/>
              <a:ea typeface="+mn-lt"/>
              <a:cs typeface="+mn-lt"/>
            </a:rPr>
            <a:t> Higher long-term obligations may pressure future profitability; reduced tax flexibility.</a:t>
          </a:r>
          <a:endParaRPr lang="en-US" sz="1200" b="1">
            <a:solidFill>
              <a:schemeClr val="dk1"/>
            </a:solidFill>
            <a:latin typeface="+mn-lt"/>
            <a:ea typeface="+mn-lt"/>
            <a:cs typeface="+mn-lt"/>
          </a:endParaRPr>
        </a:p>
        <a:p>
          <a:pPr marL="0" indent="0"/>
          <a:endParaRPr lang="en-US" sz="1200" b="1">
            <a:solidFill>
              <a:srgbClr val="00B050"/>
            </a:solidFill>
            <a:latin typeface="+mn-lt"/>
            <a:ea typeface="+mn-lt"/>
            <a:cs typeface="+mn-lt"/>
          </a:endParaRPr>
        </a:p>
        <a:p>
          <a:pPr marL="0" indent="0"/>
          <a:r>
            <a:rPr lang="en-US" sz="1200" b="1">
              <a:solidFill>
                <a:srgbClr val="00B050"/>
              </a:solidFill>
              <a:latin typeface="+mn-lt"/>
              <a:ea typeface="+mn-lt"/>
              <a:cs typeface="+mn-lt"/>
            </a:rPr>
            <a:t>Current Liabilities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Observation:</a:t>
          </a:r>
          <a:r>
            <a:rPr lang="en-US" sz="1200">
              <a:solidFill>
                <a:schemeClr val="dk1"/>
              </a:solidFill>
              <a:latin typeface="+mn-lt"/>
              <a:ea typeface="+mn-lt"/>
              <a:cs typeface="+mn-lt"/>
            </a:rPr>
            <a:t> Increased from 11.48% to 12.97%.</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Reason:</a:t>
          </a:r>
          <a:r>
            <a:rPr lang="en-US" sz="1200">
              <a:solidFill>
                <a:schemeClr val="dk1"/>
              </a:solidFill>
              <a:latin typeface="+mn-lt"/>
              <a:ea typeface="+mn-lt"/>
              <a:cs typeface="+mn-lt"/>
            </a:rPr>
            <a:t> Trade payables and provisions increased; lease liability and tax payable slightly decreased.</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Impact:</a:t>
          </a:r>
          <a:r>
            <a:rPr lang="en-US" sz="1200">
              <a:solidFill>
                <a:schemeClr val="dk1"/>
              </a:solidFill>
              <a:latin typeface="+mn-lt"/>
              <a:ea typeface="+mn-lt"/>
              <a:cs typeface="+mn-lt"/>
            </a:rPr>
            <a:t> Short-term liquidity pressure; rising obligations require careful management.</a:t>
          </a:r>
          <a:endParaRPr lang="en-US" sz="1200" b="1">
            <a:solidFill>
              <a:schemeClr val="dk1"/>
            </a:solidFill>
            <a:latin typeface="+mn-lt"/>
            <a:ea typeface="+mn-lt"/>
            <a:cs typeface="+mn-lt"/>
          </a:endParaRPr>
        </a:p>
        <a:p>
          <a:pPr marL="0" indent="0"/>
          <a:endParaRPr lang="en-US" sz="1200" b="1">
            <a:solidFill>
              <a:schemeClr val="dk1"/>
            </a:solidFill>
            <a:latin typeface="+mn-lt"/>
            <a:ea typeface="+mn-lt"/>
            <a:cs typeface="+mn-lt"/>
          </a:endParaRPr>
        </a:p>
        <a:p>
          <a:pPr marL="0" indent="0"/>
          <a:r>
            <a:rPr lang="en-US" sz="1200" b="1">
              <a:solidFill>
                <a:schemeClr val="dk1"/>
              </a:solidFill>
              <a:latin typeface="+mn-lt"/>
              <a:ea typeface="+mn-lt"/>
              <a:cs typeface="+mn-lt"/>
            </a:rPr>
            <a:t> </a:t>
          </a:r>
          <a:r>
            <a:rPr lang="en-US" sz="1200" b="1">
              <a:solidFill>
                <a:srgbClr val="00B050"/>
              </a:solidFill>
              <a:latin typeface="+mn-lt"/>
              <a:ea typeface="+mn-lt"/>
              <a:cs typeface="+mn-lt"/>
            </a:rPr>
            <a:t>Total Liabilities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Observation:</a:t>
          </a:r>
          <a:r>
            <a:rPr lang="en-US" sz="1200">
              <a:solidFill>
                <a:schemeClr val="dk1"/>
              </a:solidFill>
              <a:latin typeface="+mn-lt"/>
              <a:ea typeface="+mn-lt"/>
              <a:cs typeface="+mn-lt"/>
            </a:rPr>
            <a:t> Increased from 17.36% to 20.53%.</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Reason:</a:t>
          </a:r>
          <a:r>
            <a:rPr lang="en-US" sz="1200">
              <a:solidFill>
                <a:schemeClr val="dk1"/>
              </a:solidFill>
              <a:latin typeface="+mn-lt"/>
              <a:ea typeface="+mn-lt"/>
              <a:cs typeface="+mn-lt"/>
            </a:rPr>
            <a:t> Growth in both current and non-current liabilities.</a:t>
          </a:r>
          <a:br>
            <a:rPr lang="en-US" sz="1200">
              <a:solidFill>
                <a:schemeClr val="dk1"/>
              </a:solidFill>
              <a:latin typeface="+mn-lt"/>
              <a:ea typeface="+mn-lt"/>
              <a:cs typeface="+mn-lt"/>
            </a:rPr>
          </a:br>
          <a:r>
            <a:rPr lang="en-US" sz="1200">
              <a:solidFill>
                <a:schemeClr val="dk1"/>
              </a:solidFill>
              <a:latin typeface="+mn-lt"/>
              <a:ea typeface="+mn-lt"/>
              <a:cs typeface="+mn-lt"/>
            </a:rPr>
            <a:t>- </a:t>
          </a:r>
          <a:r>
            <a:rPr lang="en-US" sz="1200" b="1">
              <a:solidFill>
                <a:schemeClr val="dk1"/>
              </a:solidFill>
              <a:latin typeface="+mn-lt"/>
              <a:ea typeface="+mn-lt"/>
              <a:cs typeface="+mn-lt"/>
            </a:rPr>
            <a:t>Impact:</a:t>
          </a:r>
          <a:r>
            <a:rPr lang="en-US" sz="1200">
              <a:solidFill>
                <a:schemeClr val="dk1"/>
              </a:solidFill>
              <a:latin typeface="+mn-lt"/>
              <a:ea typeface="+mn-lt"/>
              <a:cs typeface="+mn-lt"/>
            </a:rPr>
            <a:t> Leverage increased; financial risk rose; potential effect on borrowing capacity.</a:t>
          </a:r>
        </a:p>
      </xdr:txBody>
    </xdr:sp>
    <xdr:clientData/>
  </xdr:twoCellAnchor>
  <xdr:twoCellAnchor>
    <xdr:from>
      <xdr:col>1</xdr:col>
      <xdr:colOff>4041</xdr:colOff>
      <xdr:row>43</xdr:row>
      <xdr:rowOff>8466</xdr:rowOff>
    </xdr:from>
    <xdr:to>
      <xdr:col>7</xdr:col>
      <xdr:colOff>11545</xdr:colOff>
      <xdr:row>57</xdr:row>
      <xdr:rowOff>173181</xdr:rowOff>
    </xdr:to>
    <xdr:graphicFrame macro="">
      <xdr:nvGraphicFramePr>
        <xdr:cNvPr id="10" name="Chart 3">
          <a:extLst>
            <a:ext uri="{FF2B5EF4-FFF2-40B4-BE49-F238E27FC236}">
              <a16:creationId xmlns:a16="http://schemas.microsoft.com/office/drawing/2014/main" id="{8E7DEFD3-0D0E-2B02-431F-64795D4A90F1}"/>
            </a:ext>
            <a:ext uri="{147F2762-F138-4A5C-976F-8EAC2B608ADB}">
              <a16:predDERef xmlns:a16="http://schemas.microsoft.com/office/drawing/2014/main" pred="{E41607E0-D550-8616-303D-13DFCC8978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219363</xdr:colOff>
      <xdr:row>52</xdr:row>
      <xdr:rowOff>12281</xdr:rowOff>
    </xdr:from>
    <xdr:to>
      <xdr:col>0</xdr:col>
      <xdr:colOff>731815</xdr:colOff>
      <xdr:row>54</xdr:row>
      <xdr:rowOff>177023</xdr:rowOff>
    </xdr:to>
    <xdr:pic>
      <xdr:nvPicPr>
        <xdr:cNvPr id="5" name="Graphic 4" descr="Work from home Wi-Fi with solid fill">
          <a:hlinkClick xmlns:r="http://schemas.openxmlformats.org/officeDocument/2006/relationships" r:id="rId2"/>
          <a:extLst>
            <a:ext uri="{FF2B5EF4-FFF2-40B4-BE49-F238E27FC236}">
              <a16:creationId xmlns:a16="http://schemas.microsoft.com/office/drawing/2014/main" id="{9F569FC2-AD38-4F00-8765-0AED50015217}"/>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219363" y="9895190"/>
          <a:ext cx="512452" cy="534198"/>
        </a:xfrm>
        <a:prstGeom prst="rect">
          <a:avLst/>
        </a:prstGeom>
      </xdr:spPr>
    </xdr:pic>
    <xdr:clientData/>
  </xdr:twoCellAnchor>
  <xdr:twoCellAnchor>
    <xdr:from>
      <xdr:col>0</xdr:col>
      <xdr:colOff>273908</xdr:colOff>
      <xdr:row>55</xdr:row>
      <xdr:rowOff>25752</xdr:rowOff>
    </xdr:from>
    <xdr:to>
      <xdr:col>0</xdr:col>
      <xdr:colOff>726889</xdr:colOff>
      <xdr:row>57</xdr:row>
      <xdr:rowOff>104559</xdr:rowOff>
    </xdr:to>
    <xdr:sp macro="" textlink="">
      <xdr:nvSpPr>
        <xdr:cNvPr id="9" name="Arrow: Right 5">
          <a:hlinkClick xmlns:r="http://schemas.openxmlformats.org/officeDocument/2006/relationships" r:id="rId5"/>
          <a:extLst>
            <a:ext uri="{FF2B5EF4-FFF2-40B4-BE49-F238E27FC236}">
              <a16:creationId xmlns:a16="http://schemas.microsoft.com/office/drawing/2014/main" id="{76C86562-2856-4636-AF45-532C12E533AC}"/>
            </a:ext>
          </a:extLst>
        </xdr:cNvPr>
        <xdr:cNvSpPr/>
      </xdr:nvSpPr>
      <xdr:spPr>
        <a:xfrm>
          <a:off x="273908" y="10462843"/>
          <a:ext cx="452981" cy="448261"/>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255323</xdr:colOff>
      <xdr:row>49</xdr:row>
      <xdr:rowOff>80819</xdr:rowOff>
    </xdr:from>
    <xdr:to>
      <xdr:col>0</xdr:col>
      <xdr:colOff>673808</xdr:colOff>
      <xdr:row>51</xdr:row>
      <xdr:rowOff>153163</xdr:rowOff>
    </xdr:to>
    <xdr:sp macro="" textlink="">
      <xdr:nvSpPr>
        <xdr:cNvPr id="7" name="Arrow: Left 6">
          <a:hlinkClick xmlns:r="http://schemas.openxmlformats.org/officeDocument/2006/relationships" r:id="rId6"/>
          <a:extLst>
            <a:ext uri="{FF2B5EF4-FFF2-40B4-BE49-F238E27FC236}">
              <a16:creationId xmlns:a16="http://schemas.microsoft.com/office/drawing/2014/main" id="{91EB9B1C-8BF9-4D34-9315-8DEEF4CC9D7D}"/>
            </a:ext>
          </a:extLst>
        </xdr:cNvPr>
        <xdr:cNvSpPr/>
      </xdr:nvSpPr>
      <xdr:spPr>
        <a:xfrm>
          <a:off x="255323" y="9409546"/>
          <a:ext cx="418485" cy="441799"/>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608936</xdr:colOff>
      <xdr:row>55</xdr:row>
      <xdr:rowOff>150238</xdr:rowOff>
    </xdr:from>
    <xdr:to>
      <xdr:col>14</xdr:col>
      <xdr:colOff>586706</xdr:colOff>
      <xdr:row>57</xdr:row>
      <xdr:rowOff>177542</xdr:rowOff>
    </xdr:to>
    <xdr:sp macro="" textlink="">
      <xdr:nvSpPr>
        <xdr:cNvPr id="2" name="Rectangle: Rounded Corners 7">
          <a:hlinkClick xmlns:r="http://schemas.openxmlformats.org/officeDocument/2006/relationships" r:id="rId7"/>
          <a:extLst>
            <a:ext uri="{FF2B5EF4-FFF2-40B4-BE49-F238E27FC236}">
              <a16:creationId xmlns:a16="http://schemas.microsoft.com/office/drawing/2014/main" id="{9D325134-5D15-4C11-831F-2A1465A75F70}"/>
            </a:ext>
          </a:extLst>
        </xdr:cNvPr>
        <xdr:cNvSpPr/>
      </xdr:nvSpPr>
      <xdr:spPr>
        <a:xfrm>
          <a:off x="13770754" y="10587329"/>
          <a:ext cx="1940497" cy="39675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xdr:from>
      <xdr:col>1</xdr:col>
      <xdr:colOff>8193</xdr:colOff>
      <xdr:row>58</xdr:row>
      <xdr:rowOff>32774</xdr:rowOff>
    </xdr:from>
    <xdr:to>
      <xdr:col>7</xdr:col>
      <xdr:colOff>8193</xdr:colOff>
      <xdr:row>63</xdr:row>
      <xdr:rowOff>8194</xdr:rowOff>
    </xdr:to>
    <xdr:sp macro="" textlink="">
      <xdr:nvSpPr>
        <xdr:cNvPr id="18" name="TextBox 10">
          <a:extLst>
            <a:ext uri="{FF2B5EF4-FFF2-40B4-BE49-F238E27FC236}">
              <a16:creationId xmlns:a16="http://schemas.microsoft.com/office/drawing/2014/main" id="{10A7B7A6-D20B-6C40-797C-D01C58763439}"/>
            </a:ext>
          </a:extLst>
        </xdr:cNvPr>
        <xdr:cNvSpPr txBox="1"/>
      </xdr:nvSpPr>
      <xdr:spPr>
        <a:xfrm>
          <a:off x="2466258" y="10897419"/>
          <a:ext cx="7546258" cy="876710"/>
        </a:xfrm>
        <a:prstGeom prst="rect">
          <a:avLst/>
        </a:prstGeom>
        <a:solidFill>
          <a:schemeClr val="accent4">
            <a:lumMod val="20000"/>
            <a:lumOff val="8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chemeClr val="dk1"/>
              </a:solidFill>
              <a:effectLst/>
              <a:latin typeface="+mn-lt"/>
              <a:ea typeface="+mn-ea"/>
              <a:cs typeface="+mn-cs"/>
            </a:rPr>
            <a:t>The company is investing more in long-term assets, indicating a focus on future growth, while current assets and liquidity have slightly weakened. Rising short-term and long-term liabilities suggest that careful management of obligations is needed. Overall, Dilmah is growing and investing for the future, but maintaining financial stability requires attention to liquidity and liabilities.</a:t>
          </a:r>
          <a:endParaRPr lang="en-US" sz="12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23349</xdr:colOff>
      <xdr:row>0</xdr:row>
      <xdr:rowOff>0</xdr:rowOff>
    </xdr:from>
    <xdr:to>
      <xdr:col>22</xdr:col>
      <xdr:colOff>305886</xdr:colOff>
      <xdr:row>42</xdr:row>
      <xdr:rowOff>22547</xdr:rowOff>
    </xdr:to>
    <xdr:pic>
      <xdr:nvPicPr>
        <xdr:cNvPr id="4" name="Picture 3">
          <a:extLst>
            <a:ext uri="{FF2B5EF4-FFF2-40B4-BE49-F238E27FC236}">
              <a16:creationId xmlns:a16="http://schemas.microsoft.com/office/drawing/2014/main" id="{993C910B-26A4-47F6-9D37-897D8A82991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23349" y="0"/>
          <a:ext cx="13693737" cy="7794947"/>
        </a:xfrm>
        <a:prstGeom prst="rect">
          <a:avLst/>
        </a:prstGeom>
      </xdr:spPr>
    </xdr:pic>
    <xdr:clientData/>
  </xdr:twoCellAnchor>
  <xdr:twoCellAnchor>
    <xdr:from>
      <xdr:col>5</xdr:col>
      <xdr:colOff>472084</xdr:colOff>
      <xdr:row>35</xdr:row>
      <xdr:rowOff>97971</xdr:rowOff>
    </xdr:from>
    <xdr:to>
      <xdr:col>10</xdr:col>
      <xdr:colOff>272143</xdr:colOff>
      <xdr:row>37</xdr:row>
      <xdr:rowOff>143934</xdr:rowOff>
    </xdr:to>
    <xdr:sp macro="" textlink="">
      <xdr:nvSpPr>
        <xdr:cNvPr id="5" name="Rectangle: Rounded Corners 4">
          <a:hlinkClick xmlns:r="http://schemas.openxmlformats.org/officeDocument/2006/relationships" r:id="rId2"/>
          <a:extLst>
            <a:ext uri="{FF2B5EF4-FFF2-40B4-BE49-F238E27FC236}">
              <a16:creationId xmlns:a16="http://schemas.microsoft.com/office/drawing/2014/main" id="{3135CFFD-E2C9-42D3-8480-2AA2FC1407DF}"/>
            </a:ext>
          </a:extLst>
        </xdr:cNvPr>
        <xdr:cNvSpPr/>
      </xdr:nvSpPr>
      <xdr:spPr>
        <a:xfrm>
          <a:off x="3520084" y="6574971"/>
          <a:ext cx="2848059" cy="416077"/>
        </a:xfrm>
        <a:prstGeom prst="round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t>GO TO INCOME STATEMENT </a:t>
          </a:r>
        </a:p>
      </xdr:txBody>
    </xdr:sp>
    <xdr:clientData/>
  </xdr:twoCellAnchor>
  <xdr:twoCellAnchor>
    <xdr:from>
      <xdr:col>12</xdr:col>
      <xdr:colOff>162077</xdr:colOff>
      <xdr:row>35</xdr:row>
      <xdr:rowOff>104467</xdr:rowOff>
    </xdr:from>
    <xdr:to>
      <xdr:col>17</xdr:col>
      <xdr:colOff>65315</xdr:colOff>
      <xdr:row>37</xdr:row>
      <xdr:rowOff>165704</xdr:rowOff>
    </xdr:to>
    <xdr:sp macro="" textlink="">
      <xdr:nvSpPr>
        <xdr:cNvPr id="6" name="Rectangle: Rounded Corners 5">
          <a:hlinkClick xmlns:r="http://schemas.openxmlformats.org/officeDocument/2006/relationships" r:id="rId3"/>
          <a:extLst>
            <a:ext uri="{FF2B5EF4-FFF2-40B4-BE49-F238E27FC236}">
              <a16:creationId xmlns:a16="http://schemas.microsoft.com/office/drawing/2014/main" id="{80CCF262-D6E2-41D2-93FC-B917D8EFE52B}"/>
            </a:ext>
          </a:extLst>
        </xdr:cNvPr>
        <xdr:cNvSpPr/>
      </xdr:nvSpPr>
      <xdr:spPr>
        <a:xfrm>
          <a:off x="7477277" y="6581467"/>
          <a:ext cx="2951238" cy="431351"/>
        </a:xfrm>
        <a:prstGeom prst="round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t>GO</a:t>
          </a:r>
          <a:r>
            <a:rPr lang="en-US" sz="1800" b="1" baseline="0"/>
            <a:t> TO </a:t>
          </a:r>
          <a:r>
            <a:rPr lang="en-US" sz="1800" b="1"/>
            <a:t>BALANCE</a:t>
          </a:r>
          <a:r>
            <a:rPr lang="en-US" sz="1800" b="1" baseline="0"/>
            <a:t> SHEET</a:t>
          </a:r>
          <a:endParaRPr lang="en-US" sz="1800" b="1"/>
        </a:p>
      </xdr:txBody>
    </xdr:sp>
    <xdr:clientData/>
  </xdr:twoCellAnchor>
  <xdr:twoCellAnchor editAs="oneCell">
    <xdr:from>
      <xdr:col>0</xdr:col>
      <xdr:colOff>174896</xdr:colOff>
      <xdr:row>36</xdr:row>
      <xdr:rowOff>114810</xdr:rowOff>
    </xdr:from>
    <xdr:to>
      <xdr:col>1</xdr:col>
      <xdr:colOff>83573</xdr:colOff>
      <xdr:row>39</xdr:row>
      <xdr:rowOff>84101</xdr:rowOff>
    </xdr:to>
    <xdr:pic>
      <xdr:nvPicPr>
        <xdr:cNvPr id="8" name="Graphic 7" descr="Work from home Wi-Fi with solid fill">
          <a:hlinkClick xmlns:r="http://schemas.openxmlformats.org/officeDocument/2006/relationships" r:id="rId4"/>
          <a:extLst>
            <a:ext uri="{FF2B5EF4-FFF2-40B4-BE49-F238E27FC236}">
              <a16:creationId xmlns:a16="http://schemas.microsoft.com/office/drawing/2014/main" id="{15088D37-FE94-4B47-A366-1C8E0FFDFE5A}"/>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174896" y="6661083"/>
          <a:ext cx="514813" cy="514813"/>
        </a:xfrm>
        <a:prstGeom prst="rect">
          <a:avLst/>
        </a:prstGeom>
      </xdr:spPr>
    </xdr:pic>
    <xdr:clientData/>
  </xdr:twoCellAnchor>
  <xdr:twoCellAnchor>
    <xdr:from>
      <xdr:col>0</xdr:col>
      <xdr:colOff>249234</xdr:colOff>
      <xdr:row>39</xdr:row>
      <xdr:rowOff>117555</xdr:rowOff>
    </xdr:from>
    <xdr:to>
      <xdr:col>1</xdr:col>
      <xdr:colOff>98440</xdr:colOff>
      <xdr:row>42</xdr:row>
      <xdr:rowOff>907</xdr:rowOff>
    </xdr:to>
    <xdr:sp macro="" textlink="">
      <xdr:nvSpPr>
        <xdr:cNvPr id="9" name="Arrow: Right 8">
          <a:hlinkClick xmlns:r="http://schemas.openxmlformats.org/officeDocument/2006/relationships" r:id="rId2"/>
          <a:extLst>
            <a:ext uri="{FF2B5EF4-FFF2-40B4-BE49-F238E27FC236}">
              <a16:creationId xmlns:a16="http://schemas.microsoft.com/office/drawing/2014/main" id="{859483A1-FDBC-4BBE-AF74-8A1BE7EB143F}"/>
            </a:ext>
          </a:extLst>
        </xdr:cNvPr>
        <xdr:cNvSpPr/>
      </xdr:nvSpPr>
      <xdr:spPr>
        <a:xfrm>
          <a:off x="249234" y="7209350"/>
          <a:ext cx="455342" cy="428875"/>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230649</xdr:colOff>
      <xdr:row>33</xdr:row>
      <xdr:rowOff>167821</xdr:rowOff>
    </xdr:from>
    <xdr:to>
      <xdr:col>1</xdr:col>
      <xdr:colOff>45359</xdr:colOff>
      <xdr:row>36</xdr:row>
      <xdr:rowOff>51173</xdr:rowOff>
    </xdr:to>
    <xdr:sp macro="" textlink="">
      <xdr:nvSpPr>
        <xdr:cNvPr id="10" name="Arrow: Left 9">
          <a:hlinkClick xmlns:r="http://schemas.openxmlformats.org/officeDocument/2006/relationships" r:id="rId7"/>
          <a:extLst>
            <a:ext uri="{FF2B5EF4-FFF2-40B4-BE49-F238E27FC236}">
              <a16:creationId xmlns:a16="http://schemas.microsoft.com/office/drawing/2014/main" id="{545FD191-A52A-40E2-A4E4-7D88B0EAA4BB}"/>
            </a:ext>
          </a:extLst>
        </xdr:cNvPr>
        <xdr:cNvSpPr/>
      </xdr:nvSpPr>
      <xdr:spPr>
        <a:xfrm>
          <a:off x="230649" y="6168571"/>
          <a:ext cx="420846" cy="428875"/>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107354</xdr:colOff>
      <xdr:row>39</xdr:row>
      <xdr:rowOff>76777</xdr:rowOff>
    </xdr:from>
    <xdr:to>
      <xdr:col>22</xdr:col>
      <xdr:colOff>211264</xdr:colOff>
      <xdr:row>41</xdr:row>
      <xdr:rowOff>94095</xdr:rowOff>
    </xdr:to>
    <xdr:sp macro="" textlink="">
      <xdr:nvSpPr>
        <xdr:cNvPr id="11" name="Rectangle: Rounded Corners 10">
          <a:hlinkClick xmlns:r="http://schemas.openxmlformats.org/officeDocument/2006/relationships" r:id="rId8"/>
          <a:extLst>
            <a:ext uri="{FF2B5EF4-FFF2-40B4-BE49-F238E27FC236}">
              <a16:creationId xmlns:a16="http://schemas.microsoft.com/office/drawing/2014/main" id="{373CAF29-2E9C-4117-B6E5-2C2E6F14C834}"/>
            </a:ext>
          </a:extLst>
        </xdr:cNvPr>
        <xdr:cNvSpPr/>
      </xdr:nvSpPr>
      <xdr:spPr>
        <a:xfrm>
          <a:off x="11689754" y="7294006"/>
          <a:ext cx="1932710" cy="38743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5</xdr:col>
      <xdr:colOff>15551</xdr:colOff>
      <xdr:row>4</xdr:row>
      <xdr:rowOff>7620</xdr:rowOff>
    </xdr:from>
    <xdr:to>
      <xdr:col>12</xdr:col>
      <xdr:colOff>598714</xdr:colOff>
      <xdr:row>20</xdr:row>
      <xdr:rowOff>108857</xdr:rowOff>
    </xdr:to>
    <xdr:sp macro="" textlink="">
      <xdr:nvSpPr>
        <xdr:cNvPr id="15" name="TextBox 1">
          <a:extLst>
            <a:ext uri="{FF2B5EF4-FFF2-40B4-BE49-F238E27FC236}">
              <a16:creationId xmlns:a16="http://schemas.microsoft.com/office/drawing/2014/main" id="{A5D35E70-ABE0-130B-F52F-AD67998CB7B5}"/>
            </a:ext>
          </a:extLst>
        </xdr:cNvPr>
        <xdr:cNvSpPr txBox="1"/>
      </xdr:nvSpPr>
      <xdr:spPr>
        <a:xfrm>
          <a:off x="6609184" y="754069"/>
          <a:ext cx="6189306" cy="3468033"/>
        </a:xfrm>
        <a:prstGeom prst="rect">
          <a:avLst/>
        </a:prstGeom>
        <a:solidFill>
          <a:schemeClr val="lt1"/>
        </a:solidFill>
        <a:ln w="2857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b="1">
              <a:solidFill>
                <a:schemeClr val="accent6"/>
              </a:solidFill>
              <a:latin typeface="+mn-lt"/>
              <a:ea typeface="+mn-lt"/>
              <a:cs typeface="+mn-lt"/>
            </a:rPr>
            <a:t>Revenue</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Observation:</a:t>
          </a:r>
          <a:r>
            <a:rPr lang="en-US" sz="1100">
              <a:solidFill>
                <a:schemeClr val="dk1"/>
              </a:solidFill>
              <a:latin typeface="+mn-lt"/>
              <a:ea typeface="+mn-lt"/>
              <a:cs typeface="+mn-lt"/>
            </a:rPr>
            <a:t> Revenue increased by 14.38%, from 18,349,958 to 20,988,308.</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Reason:</a:t>
          </a:r>
          <a:r>
            <a:rPr lang="en-US" sz="1100">
              <a:solidFill>
                <a:schemeClr val="dk1"/>
              </a:solidFill>
              <a:latin typeface="+mn-lt"/>
              <a:ea typeface="+mn-lt"/>
              <a:cs typeface="+mn-lt"/>
            </a:rPr>
            <a:t> Increase in sales volume, price adjustments, and expansion of customer base.</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Impact:</a:t>
          </a:r>
          <a:r>
            <a:rPr lang="en-US" sz="1100">
              <a:solidFill>
                <a:schemeClr val="dk1"/>
              </a:solidFill>
              <a:latin typeface="+mn-lt"/>
              <a:ea typeface="+mn-lt"/>
              <a:cs typeface="+mn-lt"/>
            </a:rPr>
            <a:t> Operational growth; stronger market position.</a:t>
          </a:r>
          <a:endParaRPr lang="en-US" sz="1100" b="1">
            <a:solidFill>
              <a:schemeClr val="accent6"/>
            </a:solidFill>
            <a:latin typeface="+mn-lt"/>
            <a:ea typeface="+mn-lt"/>
            <a:cs typeface="+mn-lt"/>
          </a:endParaRPr>
        </a:p>
        <a:p>
          <a:pPr marL="0" indent="0"/>
          <a:endParaRPr lang="en-US" sz="1100" b="1">
            <a:solidFill>
              <a:schemeClr val="accent6"/>
            </a:solidFill>
            <a:latin typeface="+mn-lt"/>
            <a:ea typeface="+mn-lt"/>
            <a:cs typeface="+mn-lt"/>
          </a:endParaRPr>
        </a:p>
        <a:p>
          <a:pPr marL="0" indent="0"/>
          <a:r>
            <a:rPr lang="en-US" sz="1100" b="1">
              <a:solidFill>
                <a:schemeClr val="accent6"/>
              </a:solidFill>
              <a:latin typeface="+mn-lt"/>
              <a:ea typeface="+mn-lt"/>
              <a:cs typeface="+mn-lt"/>
            </a:rPr>
            <a:t>Gross Profit</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Observation:</a:t>
          </a:r>
          <a:r>
            <a:rPr lang="en-US" sz="1100">
              <a:solidFill>
                <a:schemeClr val="dk1"/>
              </a:solidFill>
              <a:latin typeface="+mn-lt"/>
              <a:ea typeface="+mn-lt"/>
              <a:cs typeface="+mn-lt"/>
            </a:rPr>
            <a:t> Increased by 5.65%, from 7,230,562 to 7,639,297.</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Reason:</a:t>
          </a:r>
          <a:r>
            <a:rPr lang="en-US" sz="1100">
              <a:solidFill>
                <a:schemeClr val="dk1"/>
              </a:solidFill>
              <a:latin typeface="+mn-lt"/>
              <a:ea typeface="+mn-lt"/>
              <a:cs typeface="+mn-lt"/>
            </a:rPr>
            <a:t> Revenue grew but cost of sales increased faster.</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Impact:</a:t>
          </a:r>
          <a:r>
            <a:rPr lang="en-US" sz="1100">
              <a:solidFill>
                <a:schemeClr val="dk1"/>
              </a:solidFill>
              <a:latin typeface="+mn-lt"/>
              <a:ea typeface="+mn-lt"/>
              <a:cs typeface="+mn-lt"/>
            </a:rPr>
            <a:t> Margins under pressure; efficiency improvements needed.</a:t>
          </a:r>
          <a:endParaRPr lang="en-US" sz="1100" b="1">
            <a:solidFill>
              <a:schemeClr val="accent6"/>
            </a:solidFill>
            <a:latin typeface="+mn-lt"/>
            <a:ea typeface="+mn-lt"/>
            <a:cs typeface="+mn-lt"/>
          </a:endParaRPr>
        </a:p>
        <a:p>
          <a:pPr marL="0" indent="0"/>
          <a:endParaRPr lang="en-US" sz="1100" b="1">
            <a:solidFill>
              <a:schemeClr val="accent6"/>
            </a:solidFill>
            <a:latin typeface="+mn-lt"/>
            <a:ea typeface="+mn-lt"/>
            <a:cs typeface="+mn-lt"/>
          </a:endParaRPr>
        </a:p>
        <a:p>
          <a:pPr marL="0" indent="0"/>
          <a:r>
            <a:rPr lang="en-US" sz="1100" b="1">
              <a:solidFill>
                <a:schemeClr val="accent6"/>
              </a:solidFill>
              <a:latin typeface="+mn-lt"/>
              <a:ea typeface="+mn-lt"/>
              <a:cs typeface="+mn-lt"/>
            </a:rPr>
            <a:t>Profit Before Tax</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Observation:</a:t>
          </a:r>
          <a:r>
            <a:rPr lang="en-US" sz="1100">
              <a:solidFill>
                <a:schemeClr val="dk1"/>
              </a:solidFill>
              <a:latin typeface="+mn-lt"/>
              <a:ea typeface="+mn-lt"/>
              <a:cs typeface="+mn-lt"/>
            </a:rPr>
            <a:t> Increased by 24.30%, from 1,350,975 to 1,679,208.</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Reason:</a:t>
          </a:r>
          <a:r>
            <a:rPr lang="en-US" sz="1100">
              <a:solidFill>
                <a:schemeClr val="dk1"/>
              </a:solidFill>
              <a:latin typeface="+mn-lt"/>
              <a:ea typeface="+mn-lt"/>
              <a:cs typeface="+mn-lt"/>
            </a:rPr>
            <a:t> Higher revenue, foreign exchange gains, and lower finance costs.</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Impact:</a:t>
          </a:r>
          <a:r>
            <a:rPr lang="en-US" sz="1100">
              <a:solidFill>
                <a:schemeClr val="dk1"/>
              </a:solidFill>
              <a:latin typeface="+mn-lt"/>
              <a:ea typeface="+mn-lt"/>
              <a:cs typeface="+mn-lt"/>
            </a:rPr>
            <a:t> Improved operational and financial performance.</a:t>
          </a:r>
          <a:endParaRPr lang="en-US" sz="1100" b="1">
            <a:solidFill>
              <a:schemeClr val="accent6"/>
            </a:solidFill>
            <a:latin typeface="+mn-lt"/>
            <a:ea typeface="+mn-lt"/>
            <a:cs typeface="+mn-lt"/>
          </a:endParaRPr>
        </a:p>
        <a:p>
          <a:pPr marL="0" indent="0"/>
          <a:endParaRPr lang="en-US" sz="1100" b="1">
            <a:solidFill>
              <a:schemeClr val="accent6"/>
            </a:solidFill>
            <a:latin typeface="+mn-lt"/>
            <a:ea typeface="+mn-lt"/>
            <a:cs typeface="+mn-lt"/>
          </a:endParaRPr>
        </a:p>
        <a:p>
          <a:pPr marL="0" indent="0"/>
          <a:r>
            <a:rPr lang="en-US" sz="1100" b="1">
              <a:solidFill>
                <a:schemeClr val="accent6"/>
              </a:solidFill>
              <a:latin typeface="+mn-lt"/>
              <a:ea typeface="+mn-lt"/>
              <a:cs typeface="+mn-lt"/>
            </a:rPr>
            <a:t>Profit for the Year</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Observation:</a:t>
          </a:r>
          <a:r>
            <a:rPr lang="en-US" sz="1100">
              <a:solidFill>
                <a:schemeClr val="dk1"/>
              </a:solidFill>
              <a:latin typeface="+mn-lt"/>
              <a:ea typeface="+mn-lt"/>
              <a:cs typeface="+mn-lt"/>
            </a:rPr>
            <a:t> Decreased by 4.40%, from 752,248 to 719,164.</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Reason:</a:t>
          </a:r>
          <a:r>
            <a:rPr lang="en-US" sz="1100">
              <a:solidFill>
                <a:schemeClr val="dk1"/>
              </a:solidFill>
              <a:latin typeface="+mn-lt"/>
              <a:ea typeface="+mn-lt"/>
              <a:cs typeface="+mn-lt"/>
            </a:rPr>
            <a:t> Higher taxes and lower other income offset operational gains.</a:t>
          </a:r>
          <a:endParaRPr lang="en-US" sz="1100" b="1" i="0" u="none" strike="noStrike">
            <a:solidFill>
              <a:schemeClr val="dk1"/>
            </a:solidFill>
            <a:latin typeface="Aptos Narrow" panose="020B0004020202020204" pitchFamily="34" charset="0"/>
          </a:endParaRPr>
        </a:p>
        <a:p>
          <a:pPr marL="0" indent="0"/>
          <a:r>
            <a:rPr lang="en-US" sz="1100" b="1" i="0" u="none" strike="noStrike">
              <a:solidFill>
                <a:schemeClr val="dk1"/>
              </a:solidFill>
              <a:latin typeface="Aptos Narrow" panose="020B0004020202020204" pitchFamily="34" charset="0"/>
            </a:rPr>
            <a:t>- </a:t>
          </a:r>
          <a:r>
            <a:rPr lang="en-US" sz="1100" b="1">
              <a:solidFill>
                <a:schemeClr val="dk1"/>
              </a:solidFill>
              <a:latin typeface="+mn-lt"/>
              <a:ea typeface="+mn-lt"/>
              <a:cs typeface="+mn-lt"/>
            </a:rPr>
            <a:t>Impact:</a:t>
          </a:r>
          <a:r>
            <a:rPr lang="en-US" sz="1100">
              <a:solidFill>
                <a:schemeClr val="dk1"/>
              </a:solidFill>
              <a:latin typeface="+mn-lt"/>
              <a:ea typeface="+mn-lt"/>
              <a:cs typeface="+mn-lt"/>
            </a:rPr>
            <a:t> Net profit fell; shareholders’ returns negatively affected.</a:t>
          </a:r>
        </a:p>
        <a:p>
          <a:pPr marL="0" indent="0"/>
          <a:endParaRPr lang="en-US" sz="1100">
            <a:solidFill>
              <a:schemeClr val="dk1"/>
            </a:solidFill>
            <a:latin typeface="+mn-lt"/>
            <a:ea typeface="+mn-lt"/>
            <a:cs typeface="+mn-lt"/>
          </a:endParaRPr>
        </a:p>
      </xdr:txBody>
    </xdr:sp>
    <xdr:clientData/>
  </xdr:twoCellAnchor>
  <xdr:twoCellAnchor editAs="oneCell">
    <xdr:from>
      <xdr:col>0</xdr:col>
      <xdr:colOff>269487</xdr:colOff>
      <xdr:row>29</xdr:row>
      <xdr:rowOff>178986</xdr:rowOff>
    </xdr:from>
    <xdr:to>
      <xdr:col>0</xdr:col>
      <xdr:colOff>781939</xdr:colOff>
      <xdr:row>32</xdr:row>
      <xdr:rowOff>155623</xdr:rowOff>
    </xdr:to>
    <xdr:pic>
      <xdr:nvPicPr>
        <xdr:cNvPr id="4" name="Graphic 3" descr="Work from home Wi-Fi with solid fill">
          <a:hlinkClick xmlns:r="http://schemas.openxmlformats.org/officeDocument/2006/relationships" r:id="rId1"/>
          <a:extLst>
            <a:ext uri="{FF2B5EF4-FFF2-40B4-BE49-F238E27FC236}">
              <a16:creationId xmlns:a16="http://schemas.microsoft.com/office/drawing/2014/main" id="{8369BEE9-7B1C-40D3-B59C-42240F8CDC72}"/>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269487" y="6005498"/>
          <a:ext cx="512452" cy="534198"/>
        </a:xfrm>
        <a:prstGeom prst="rect">
          <a:avLst/>
        </a:prstGeom>
      </xdr:spPr>
    </xdr:pic>
    <xdr:clientData/>
  </xdr:twoCellAnchor>
  <xdr:twoCellAnchor>
    <xdr:from>
      <xdr:col>0</xdr:col>
      <xdr:colOff>324032</xdr:colOff>
      <xdr:row>33</xdr:row>
      <xdr:rowOff>3224</xdr:rowOff>
    </xdr:from>
    <xdr:to>
      <xdr:col>0</xdr:col>
      <xdr:colOff>777013</xdr:colOff>
      <xdr:row>35</xdr:row>
      <xdr:rowOff>79778</xdr:rowOff>
    </xdr:to>
    <xdr:sp macro="" textlink="">
      <xdr:nvSpPr>
        <xdr:cNvPr id="5" name="Arrow: Right 4">
          <a:hlinkClick xmlns:r="http://schemas.openxmlformats.org/officeDocument/2006/relationships" r:id="rId4"/>
          <a:extLst>
            <a:ext uri="{FF2B5EF4-FFF2-40B4-BE49-F238E27FC236}">
              <a16:creationId xmlns:a16="http://schemas.microsoft.com/office/drawing/2014/main" id="{FE1CFD63-6746-47C7-86B6-16E8AC4E99C0}"/>
            </a:ext>
          </a:extLst>
        </xdr:cNvPr>
        <xdr:cNvSpPr/>
      </xdr:nvSpPr>
      <xdr:spPr>
        <a:xfrm>
          <a:off x="324032" y="6573151"/>
          <a:ext cx="452981" cy="448261"/>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305447</xdr:colOff>
      <xdr:row>27</xdr:row>
      <xdr:rowOff>65049</xdr:rowOff>
    </xdr:from>
    <xdr:to>
      <xdr:col>0</xdr:col>
      <xdr:colOff>723932</xdr:colOff>
      <xdr:row>29</xdr:row>
      <xdr:rowOff>135141</xdr:rowOff>
    </xdr:to>
    <xdr:sp macro="" textlink="">
      <xdr:nvSpPr>
        <xdr:cNvPr id="6" name="Arrow: Left 5">
          <a:hlinkClick xmlns:r="http://schemas.openxmlformats.org/officeDocument/2006/relationships" r:id="rId5"/>
          <a:extLst>
            <a:ext uri="{FF2B5EF4-FFF2-40B4-BE49-F238E27FC236}">
              <a16:creationId xmlns:a16="http://schemas.microsoft.com/office/drawing/2014/main" id="{C0ADBCDE-B9E6-4771-AAC0-B7E0BC77701D}"/>
            </a:ext>
          </a:extLst>
        </xdr:cNvPr>
        <xdr:cNvSpPr/>
      </xdr:nvSpPr>
      <xdr:spPr>
        <a:xfrm>
          <a:off x="305447" y="5519854"/>
          <a:ext cx="418485" cy="441799"/>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703699</xdr:colOff>
      <xdr:row>34</xdr:row>
      <xdr:rowOff>161535</xdr:rowOff>
    </xdr:from>
    <xdr:to>
      <xdr:col>13</xdr:col>
      <xdr:colOff>575645</xdr:colOff>
      <xdr:row>37</xdr:row>
      <xdr:rowOff>3706</xdr:rowOff>
    </xdr:to>
    <xdr:sp macro="" textlink="">
      <xdr:nvSpPr>
        <xdr:cNvPr id="9" name="Rectangle: Rounded Corners 6">
          <a:hlinkClick xmlns:r="http://schemas.openxmlformats.org/officeDocument/2006/relationships" r:id="rId6"/>
          <a:extLst>
            <a:ext uri="{FF2B5EF4-FFF2-40B4-BE49-F238E27FC236}">
              <a16:creationId xmlns:a16="http://schemas.microsoft.com/office/drawing/2014/main" id="{E96B083C-6575-45B8-8CD4-F2846433E445}"/>
            </a:ext>
          </a:extLst>
        </xdr:cNvPr>
        <xdr:cNvSpPr/>
      </xdr:nvSpPr>
      <xdr:spPr>
        <a:xfrm>
          <a:off x="11463139" y="6836655"/>
          <a:ext cx="1929346" cy="39081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xdr:from>
      <xdr:col>0</xdr:col>
      <xdr:colOff>1386685</xdr:colOff>
      <xdr:row>21</xdr:row>
      <xdr:rowOff>50307</xdr:rowOff>
    </xdr:from>
    <xdr:to>
      <xdr:col>7</xdr:col>
      <xdr:colOff>7465</xdr:colOff>
      <xdr:row>36</xdr:row>
      <xdr:rowOff>95250</xdr:rowOff>
    </xdr:to>
    <xdr:graphicFrame macro="">
      <xdr:nvGraphicFramePr>
        <xdr:cNvPr id="8" name="Chart 7">
          <a:extLst>
            <a:ext uri="{FF2B5EF4-FFF2-40B4-BE49-F238E27FC236}">
              <a16:creationId xmlns:a16="http://schemas.microsoft.com/office/drawing/2014/main" id="{A760E304-91EC-4C07-8839-D1181E71ED50}"/>
            </a:ext>
            <a:ext uri="{147F2762-F138-4A5C-976F-8EAC2B608ADB}">
              <a16:predDERef xmlns:a16="http://schemas.microsoft.com/office/drawing/2014/main" pred="{E96B083C-6575-45B8-8CD4-F2846433E4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1371600</xdr:colOff>
      <xdr:row>36</xdr:row>
      <xdr:rowOff>132028</xdr:rowOff>
    </xdr:from>
    <xdr:to>
      <xdr:col>7</xdr:col>
      <xdr:colOff>7620</xdr:colOff>
      <xdr:row>41</xdr:row>
      <xdr:rowOff>225179</xdr:rowOff>
    </xdr:to>
    <xdr:sp macro="" textlink="">
      <xdr:nvSpPr>
        <xdr:cNvPr id="18" name="TextBox 1">
          <a:extLst>
            <a:ext uri="{FF2B5EF4-FFF2-40B4-BE49-F238E27FC236}">
              <a16:creationId xmlns:a16="http://schemas.microsoft.com/office/drawing/2014/main" id="{590959E6-D5A5-8558-A57A-464D9E82330C}"/>
            </a:ext>
          </a:extLst>
        </xdr:cNvPr>
        <xdr:cNvSpPr txBox="1"/>
      </xdr:nvSpPr>
      <xdr:spPr>
        <a:xfrm>
          <a:off x="1371600" y="7308824"/>
          <a:ext cx="7531204" cy="1026212"/>
        </a:xfrm>
        <a:prstGeom prst="rect">
          <a:avLst/>
        </a:prstGeom>
        <a:solidFill>
          <a:schemeClr val="accent4">
            <a:lumMod val="20000"/>
            <a:lumOff val="8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Dilmah’s revenue grew due to stronger sales, price adjustments, and market expansion. Gross profit increased but at a slower pace, showing pressure on margins. Rising costs indicate a need for efficiency improvements. Profit before tax improved significantly, driven by higher revenue. Lower finance costs and foreign exchange gains also supported profit before tax. Net profit slightly decreased due to higher taxes and lower other income. Overall, the company is expanding operationally, but cost management is key.</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292194</xdr:colOff>
      <xdr:row>57</xdr:row>
      <xdr:rowOff>100308</xdr:rowOff>
    </xdr:from>
    <xdr:to>
      <xdr:col>0</xdr:col>
      <xdr:colOff>804646</xdr:colOff>
      <xdr:row>60</xdr:row>
      <xdr:rowOff>67376</xdr:rowOff>
    </xdr:to>
    <xdr:pic>
      <xdr:nvPicPr>
        <xdr:cNvPr id="4" name="Graphic 3" descr="Work from home Wi-Fi with solid fill">
          <a:hlinkClick xmlns:r="http://schemas.openxmlformats.org/officeDocument/2006/relationships" r:id="rId1"/>
          <a:extLst>
            <a:ext uri="{FF2B5EF4-FFF2-40B4-BE49-F238E27FC236}">
              <a16:creationId xmlns:a16="http://schemas.microsoft.com/office/drawing/2014/main" id="{920A45AA-7503-4799-BD09-969A1A61BB3F}"/>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292194" y="10266081"/>
          <a:ext cx="512452" cy="512590"/>
        </a:xfrm>
        <a:prstGeom prst="rect">
          <a:avLst/>
        </a:prstGeom>
      </xdr:spPr>
    </xdr:pic>
    <xdr:clientData/>
  </xdr:twoCellAnchor>
  <xdr:twoCellAnchor>
    <xdr:from>
      <xdr:col>0</xdr:col>
      <xdr:colOff>346739</xdr:colOff>
      <xdr:row>60</xdr:row>
      <xdr:rowOff>97857</xdr:rowOff>
    </xdr:from>
    <xdr:to>
      <xdr:col>0</xdr:col>
      <xdr:colOff>799720</xdr:colOff>
      <xdr:row>62</xdr:row>
      <xdr:rowOff>163803</xdr:rowOff>
    </xdr:to>
    <xdr:sp macro="" textlink="">
      <xdr:nvSpPr>
        <xdr:cNvPr id="5" name="Arrow: Right 4">
          <a:hlinkClick xmlns:r="http://schemas.openxmlformats.org/officeDocument/2006/relationships" r:id="rId4"/>
          <a:extLst>
            <a:ext uri="{FF2B5EF4-FFF2-40B4-BE49-F238E27FC236}">
              <a16:creationId xmlns:a16="http://schemas.microsoft.com/office/drawing/2014/main" id="{1DD66FA3-D838-4D7B-A2F8-FF3B64F80971}"/>
            </a:ext>
          </a:extLst>
        </xdr:cNvPr>
        <xdr:cNvSpPr/>
      </xdr:nvSpPr>
      <xdr:spPr>
        <a:xfrm>
          <a:off x="346739" y="10809152"/>
          <a:ext cx="452981" cy="429628"/>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328154</xdr:colOff>
      <xdr:row>54</xdr:row>
      <xdr:rowOff>174592</xdr:rowOff>
    </xdr:from>
    <xdr:to>
      <xdr:col>0</xdr:col>
      <xdr:colOff>746639</xdr:colOff>
      <xdr:row>57</xdr:row>
      <xdr:rowOff>56463</xdr:rowOff>
    </xdr:to>
    <xdr:sp macro="" textlink="">
      <xdr:nvSpPr>
        <xdr:cNvPr id="6" name="Arrow: Left 5">
          <a:hlinkClick xmlns:r="http://schemas.openxmlformats.org/officeDocument/2006/relationships" r:id="rId5"/>
          <a:extLst>
            <a:ext uri="{FF2B5EF4-FFF2-40B4-BE49-F238E27FC236}">
              <a16:creationId xmlns:a16="http://schemas.microsoft.com/office/drawing/2014/main" id="{A2718F2A-2A09-430E-9D00-0BD675BB8410}"/>
            </a:ext>
          </a:extLst>
        </xdr:cNvPr>
        <xdr:cNvSpPr/>
      </xdr:nvSpPr>
      <xdr:spPr>
        <a:xfrm>
          <a:off x="328154" y="9794842"/>
          <a:ext cx="418485" cy="427394"/>
        </a:xfrm>
        <a:prstGeom prst="leftArrow">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20607</xdr:colOff>
      <xdr:row>59</xdr:row>
      <xdr:rowOff>92884</xdr:rowOff>
    </xdr:from>
    <xdr:to>
      <xdr:col>14</xdr:col>
      <xdr:colOff>3066</xdr:colOff>
      <xdr:row>61</xdr:row>
      <xdr:rowOff>111557</xdr:rowOff>
    </xdr:to>
    <xdr:sp macro="" textlink="">
      <xdr:nvSpPr>
        <xdr:cNvPr id="7" name="Rectangle: Rounded Corners 6">
          <a:hlinkClick xmlns:r="http://schemas.openxmlformats.org/officeDocument/2006/relationships" r:id="rId6"/>
          <a:extLst>
            <a:ext uri="{FF2B5EF4-FFF2-40B4-BE49-F238E27FC236}">
              <a16:creationId xmlns:a16="http://schemas.microsoft.com/office/drawing/2014/main" id="{28E340C1-F8B1-4F97-BF64-513E5D393C9E}"/>
            </a:ext>
          </a:extLst>
        </xdr:cNvPr>
        <xdr:cNvSpPr/>
      </xdr:nvSpPr>
      <xdr:spPr>
        <a:xfrm>
          <a:off x="12429084" y="10622339"/>
          <a:ext cx="1922096" cy="382354"/>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t>BACK TO TABLE OF CONTENT</a:t>
          </a:r>
        </a:p>
      </xdr:txBody>
    </xdr:sp>
    <xdr:clientData/>
  </xdr:twoCellAnchor>
  <xdr:twoCellAnchor>
    <xdr:from>
      <xdr:col>0</xdr:col>
      <xdr:colOff>1301981</xdr:colOff>
      <xdr:row>41</xdr:row>
      <xdr:rowOff>23979</xdr:rowOff>
    </xdr:from>
    <xdr:to>
      <xdr:col>7</xdr:col>
      <xdr:colOff>326621</xdr:colOff>
      <xdr:row>60</xdr:row>
      <xdr:rowOff>75970</xdr:rowOff>
    </xdr:to>
    <xdr:graphicFrame macro="">
      <xdr:nvGraphicFramePr>
        <xdr:cNvPr id="3" name="Chart 9">
          <a:extLst>
            <a:ext uri="{FF2B5EF4-FFF2-40B4-BE49-F238E27FC236}">
              <a16:creationId xmlns:a16="http://schemas.microsoft.com/office/drawing/2014/main" id="{1917A02C-EAE8-5B85-7581-7A7EF1FD9D49}"/>
            </a:ext>
            <a:ext uri="{147F2762-F138-4A5C-976F-8EAC2B608ADB}">
              <a16:predDERef xmlns:a16="http://schemas.microsoft.com/office/drawing/2014/main" pred="{28E340C1-F8B1-4F97-BF64-513E5D393C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xdr:col>
      <xdr:colOff>1177636</xdr:colOff>
      <xdr:row>3</xdr:row>
      <xdr:rowOff>173182</xdr:rowOff>
    </xdr:from>
    <xdr:to>
      <xdr:col>14</xdr:col>
      <xdr:colOff>17318</xdr:colOff>
      <xdr:row>39</xdr:row>
      <xdr:rowOff>0</xdr:rowOff>
    </xdr:to>
    <xdr:sp macro="" textlink="">
      <xdr:nvSpPr>
        <xdr:cNvPr id="2" name="TextBox 7">
          <a:extLst>
            <a:ext uri="{FF2B5EF4-FFF2-40B4-BE49-F238E27FC236}">
              <a16:creationId xmlns:a16="http://schemas.microsoft.com/office/drawing/2014/main" id="{02E56A86-1626-551C-943A-A60696C3538D}"/>
            </a:ext>
            <a:ext uri="{147F2762-F138-4A5C-976F-8EAC2B608ADB}">
              <a16:predDERef xmlns:a16="http://schemas.microsoft.com/office/drawing/2014/main" pred="{1917A02C-EAE8-5B85-7581-7A7EF1FD9D49}"/>
            </a:ext>
          </a:extLst>
        </xdr:cNvPr>
        <xdr:cNvSpPr txBox="1"/>
      </xdr:nvSpPr>
      <xdr:spPr>
        <a:xfrm>
          <a:off x="6948199" y="720870"/>
          <a:ext cx="7443932" cy="5922818"/>
        </a:xfrm>
        <a:prstGeom prst="rect">
          <a:avLst/>
        </a:prstGeom>
        <a:solidFill>
          <a:schemeClr val="lt1"/>
        </a:solidFill>
        <a:ln w="38100"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100" b="1">
              <a:solidFill>
                <a:srgbClr val="00B050"/>
              </a:solidFill>
              <a:latin typeface="+mn-lt"/>
              <a:ea typeface="+mn-lt"/>
              <a:cs typeface="+mn-lt"/>
            </a:rPr>
            <a:t>Non-Current Assets</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Observation:</a:t>
          </a:r>
          <a:r>
            <a:rPr lang="en-US" sz="1100">
              <a:solidFill>
                <a:schemeClr val="dk1"/>
              </a:solidFill>
              <a:latin typeface="+mn-lt"/>
              <a:ea typeface="+mn-lt"/>
              <a:cs typeface="+mn-lt"/>
            </a:rPr>
            <a:t> Increased by 29.12%, from 7,128,278 to 9,204,214.</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Reason:</a:t>
          </a:r>
          <a:r>
            <a:rPr lang="en-US" sz="1100">
              <a:solidFill>
                <a:schemeClr val="dk1"/>
              </a:solidFill>
              <a:latin typeface="+mn-lt"/>
              <a:ea typeface="+mn-lt"/>
              <a:cs typeface="+mn-lt"/>
            </a:rPr>
            <a:t> Property, plant, and equipment increased by 39.97%; deferred tax asset removed.</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Impact:</a:t>
          </a:r>
          <a:r>
            <a:rPr lang="en-US" sz="1100">
              <a:solidFill>
                <a:schemeClr val="dk1"/>
              </a:solidFill>
              <a:latin typeface="+mn-lt"/>
              <a:ea typeface="+mn-lt"/>
              <a:cs typeface="+mn-lt"/>
            </a:rPr>
            <a:t> Focus on long-term growth; reduced tax shield benefit.</a:t>
          </a:r>
          <a:endParaRPr lang="en-US" sz="1100" b="1">
            <a:solidFill>
              <a:schemeClr val="dk1"/>
            </a:solidFill>
            <a:latin typeface="+mn-lt"/>
            <a:ea typeface="+mn-lt"/>
            <a:cs typeface="+mn-lt"/>
          </a:endParaRPr>
        </a:p>
        <a:p>
          <a:pPr marL="0" indent="0"/>
          <a:endParaRPr lang="en-US" sz="1100" b="1">
            <a:solidFill>
              <a:srgbClr val="00B050"/>
            </a:solidFill>
            <a:latin typeface="+mn-lt"/>
            <a:ea typeface="+mn-lt"/>
            <a:cs typeface="+mn-lt"/>
          </a:endParaRPr>
        </a:p>
        <a:p>
          <a:pPr marL="0" indent="0"/>
          <a:r>
            <a:rPr lang="en-US" sz="1100" b="1">
              <a:solidFill>
                <a:srgbClr val="00B050"/>
              </a:solidFill>
              <a:latin typeface="+mn-lt"/>
              <a:ea typeface="+mn-lt"/>
              <a:cs typeface="+mn-lt"/>
            </a:rPr>
            <a:t>Current Assets</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Observation:</a:t>
          </a:r>
          <a:r>
            <a:rPr lang="en-US" sz="1100">
              <a:solidFill>
                <a:schemeClr val="dk1"/>
              </a:solidFill>
              <a:latin typeface="+mn-lt"/>
              <a:ea typeface="+mn-lt"/>
              <a:cs typeface="+mn-lt"/>
            </a:rPr>
            <a:t> Decreased by 1.26%, from 19,806,194 to 19,557,427.</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Reason:</a:t>
          </a:r>
          <a:r>
            <a:rPr lang="en-US" sz="1100">
              <a:solidFill>
                <a:schemeClr val="dk1"/>
              </a:solidFill>
              <a:latin typeface="+mn-lt"/>
              <a:ea typeface="+mn-lt"/>
              <a:cs typeface="+mn-lt"/>
            </a:rPr>
            <a:t> Cash decreased by 59.79%; advances decreased by 57.10%; inventories and receivables increased.</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Impact:</a:t>
          </a:r>
          <a:r>
            <a:rPr lang="en-US" sz="1100">
              <a:solidFill>
                <a:schemeClr val="dk1"/>
              </a:solidFill>
              <a:latin typeface="+mn-lt"/>
              <a:ea typeface="+mn-lt"/>
              <a:cs typeface="+mn-lt"/>
            </a:rPr>
            <a:t> Lower liquidity and higher working capital requirements.</a:t>
          </a:r>
          <a:endParaRPr lang="en-US" sz="1100" b="1">
            <a:solidFill>
              <a:schemeClr val="dk1"/>
            </a:solidFill>
            <a:latin typeface="+mn-lt"/>
            <a:ea typeface="+mn-lt"/>
            <a:cs typeface="+mn-lt"/>
          </a:endParaRPr>
        </a:p>
        <a:p>
          <a:pPr marL="0" indent="0"/>
          <a:endParaRPr lang="en-US" sz="1100" b="1">
            <a:solidFill>
              <a:srgbClr val="00B050"/>
            </a:solidFill>
            <a:latin typeface="+mn-lt"/>
            <a:ea typeface="+mn-lt"/>
            <a:cs typeface="+mn-lt"/>
          </a:endParaRPr>
        </a:p>
        <a:p>
          <a:pPr marL="0" indent="0"/>
          <a:r>
            <a:rPr lang="en-US" sz="1100" b="1">
              <a:solidFill>
                <a:srgbClr val="00B050"/>
              </a:solidFill>
              <a:latin typeface="+mn-lt"/>
              <a:ea typeface="+mn-lt"/>
              <a:cs typeface="+mn-lt"/>
            </a:rPr>
            <a:t>Total Assets</a:t>
          </a:r>
          <a:r>
            <a:rPr lang="en-US" sz="1100" b="1" i="0" u="none" strike="noStrike">
              <a:solidFill>
                <a:srgbClr val="00B050"/>
              </a:solidFill>
              <a:latin typeface="Aptos Narrow" panose="020B0004020202020204" pitchFamily="34" charset="0"/>
            </a:rPr>
            <a:t> </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Observation:</a:t>
          </a:r>
          <a:r>
            <a:rPr lang="en-US" sz="1100">
              <a:solidFill>
                <a:schemeClr val="dk1"/>
              </a:solidFill>
              <a:latin typeface="+mn-lt"/>
              <a:ea typeface="+mn-lt"/>
              <a:cs typeface="+mn-lt"/>
            </a:rPr>
            <a:t> Increased by 6.78%, from 26,934,472 to 28,761,641.</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Reason:</a:t>
          </a:r>
          <a:r>
            <a:rPr lang="en-US" sz="1100">
              <a:solidFill>
                <a:schemeClr val="dk1"/>
              </a:solidFill>
              <a:latin typeface="+mn-lt"/>
              <a:ea typeface="+mn-lt"/>
              <a:cs typeface="+mn-lt"/>
            </a:rPr>
            <a:t> Mainly driven by non-current asset growth.</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Impact:</a:t>
          </a:r>
          <a:r>
            <a:rPr lang="en-US" sz="1100">
              <a:solidFill>
                <a:schemeClr val="dk1"/>
              </a:solidFill>
              <a:latin typeface="+mn-lt"/>
              <a:ea typeface="+mn-lt"/>
              <a:cs typeface="+mn-lt"/>
            </a:rPr>
            <a:t> More asset-heavy company; liquidity slightly weaker.</a:t>
          </a:r>
          <a:endParaRPr lang="en-US" sz="1100" b="1">
            <a:solidFill>
              <a:schemeClr val="dk1"/>
            </a:solidFill>
            <a:latin typeface="+mn-lt"/>
            <a:ea typeface="+mn-lt"/>
            <a:cs typeface="+mn-lt"/>
          </a:endParaRPr>
        </a:p>
        <a:p>
          <a:pPr marL="0" indent="0"/>
          <a:endParaRPr lang="en-US" sz="1100" b="1">
            <a:solidFill>
              <a:srgbClr val="00B050"/>
            </a:solidFill>
            <a:latin typeface="+mn-lt"/>
            <a:ea typeface="+mn-lt"/>
            <a:cs typeface="+mn-lt"/>
          </a:endParaRPr>
        </a:p>
        <a:p>
          <a:pPr marL="0" indent="0"/>
          <a:r>
            <a:rPr lang="en-US" sz="1100" b="1">
              <a:solidFill>
                <a:srgbClr val="00B050"/>
              </a:solidFill>
              <a:latin typeface="+mn-lt"/>
              <a:ea typeface="+mn-lt"/>
              <a:cs typeface="+mn-lt"/>
            </a:rPr>
            <a:t>Equity</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Observation:</a:t>
          </a:r>
          <a:r>
            <a:rPr lang="en-US" sz="1100">
              <a:solidFill>
                <a:schemeClr val="dk1"/>
              </a:solidFill>
              <a:latin typeface="+mn-lt"/>
              <a:ea typeface="+mn-lt"/>
              <a:cs typeface="+mn-lt"/>
            </a:rPr>
            <a:t> Increased by 2.69%, from 22,257,695 to 22,856,576.</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Reason:</a:t>
          </a:r>
          <a:r>
            <a:rPr lang="en-US" sz="1100">
              <a:solidFill>
                <a:schemeClr val="dk1"/>
              </a:solidFill>
              <a:latin typeface="+mn-lt"/>
              <a:ea typeface="+mn-lt"/>
              <a:cs typeface="+mn-lt"/>
            </a:rPr>
            <a:t> Retained earnings increased; other equity components turned positive.</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Impact:</a:t>
          </a:r>
          <a:r>
            <a:rPr lang="en-US" sz="1100">
              <a:solidFill>
                <a:schemeClr val="dk1"/>
              </a:solidFill>
              <a:latin typeface="+mn-lt"/>
              <a:ea typeface="+mn-lt"/>
              <a:cs typeface="+mn-lt"/>
            </a:rPr>
            <a:t> Stable equity; growth retained but slower than asset growth.</a:t>
          </a:r>
          <a:endParaRPr lang="en-US" sz="1100" b="1">
            <a:solidFill>
              <a:schemeClr val="dk1"/>
            </a:solidFill>
            <a:latin typeface="+mn-lt"/>
            <a:ea typeface="+mn-lt"/>
            <a:cs typeface="+mn-lt"/>
          </a:endParaRPr>
        </a:p>
        <a:p>
          <a:pPr marL="0" indent="0"/>
          <a:endParaRPr lang="en-US" sz="1100" b="1">
            <a:solidFill>
              <a:srgbClr val="00B050"/>
            </a:solidFill>
            <a:latin typeface="+mn-lt"/>
            <a:ea typeface="+mn-lt"/>
            <a:cs typeface="+mn-lt"/>
          </a:endParaRPr>
        </a:p>
        <a:p>
          <a:pPr marL="0" indent="0"/>
          <a:r>
            <a:rPr lang="en-US" sz="1100" b="1">
              <a:solidFill>
                <a:srgbClr val="00B050"/>
              </a:solidFill>
              <a:latin typeface="+mn-lt"/>
              <a:ea typeface="+mn-lt"/>
              <a:cs typeface="+mn-lt"/>
            </a:rPr>
            <a:t>Non-Current Liabilities</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Observation:</a:t>
          </a:r>
          <a:r>
            <a:rPr lang="en-US" sz="1100">
              <a:solidFill>
                <a:schemeClr val="dk1"/>
              </a:solidFill>
              <a:latin typeface="+mn-lt"/>
              <a:ea typeface="+mn-lt"/>
              <a:cs typeface="+mn-lt"/>
            </a:rPr>
            <a:t> Increased by 37.17%, from 1,585,287 to 2,174,552.</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Reason:</a:t>
          </a:r>
          <a:r>
            <a:rPr lang="en-US" sz="1100">
              <a:solidFill>
                <a:schemeClr val="dk1"/>
              </a:solidFill>
              <a:latin typeface="+mn-lt"/>
              <a:ea typeface="+mn-lt"/>
              <a:cs typeface="+mn-lt"/>
            </a:rPr>
            <a:t> Retirement obligations increased; new deferred tax liability introduced.</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Impact:</a:t>
          </a:r>
          <a:r>
            <a:rPr lang="en-US" sz="1100">
              <a:solidFill>
                <a:schemeClr val="dk1"/>
              </a:solidFill>
              <a:latin typeface="+mn-lt"/>
              <a:ea typeface="+mn-lt"/>
              <a:cs typeface="+mn-lt"/>
            </a:rPr>
            <a:t> Long-term obligations higher; tax planning flexibility reduced.</a:t>
          </a:r>
          <a:endParaRPr lang="en-US" sz="1100" b="1">
            <a:solidFill>
              <a:schemeClr val="dk1"/>
            </a:solidFill>
            <a:latin typeface="+mn-lt"/>
            <a:ea typeface="+mn-lt"/>
            <a:cs typeface="+mn-lt"/>
          </a:endParaRPr>
        </a:p>
        <a:p>
          <a:pPr marL="0" indent="0"/>
          <a:endParaRPr lang="en-US" sz="1100" b="1">
            <a:solidFill>
              <a:srgbClr val="00B050"/>
            </a:solidFill>
            <a:latin typeface="+mn-lt"/>
            <a:ea typeface="+mn-lt"/>
            <a:cs typeface="+mn-lt"/>
          </a:endParaRPr>
        </a:p>
        <a:p>
          <a:pPr marL="0" indent="0"/>
          <a:r>
            <a:rPr lang="en-US" sz="1100" b="1">
              <a:solidFill>
                <a:srgbClr val="00B050"/>
              </a:solidFill>
              <a:latin typeface="+mn-lt"/>
              <a:ea typeface="+mn-lt"/>
              <a:cs typeface="+mn-lt"/>
            </a:rPr>
            <a:t>Current Liabilities</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Observation:</a:t>
          </a:r>
          <a:r>
            <a:rPr lang="en-US" sz="1100">
              <a:solidFill>
                <a:schemeClr val="dk1"/>
              </a:solidFill>
              <a:latin typeface="+mn-lt"/>
              <a:ea typeface="+mn-lt"/>
              <a:cs typeface="+mn-lt"/>
            </a:rPr>
            <a:t> Increased by 20.67%, from 3,091,490 to 3,730,513.</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Reason:</a:t>
          </a:r>
          <a:r>
            <a:rPr lang="en-US" sz="1100">
              <a:solidFill>
                <a:schemeClr val="dk1"/>
              </a:solidFill>
              <a:latin typeface="+mn-lt"/>
              <a:ea typeface="+mn-lt"/>
              <a:cs typeface="+mn-lt"/>
            </a:rPr>
            <a:t> Trade payables increased by 40.39%; provisions increased.</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Impact:</a:t>
          </a:r>
          <a:r>
            <a:rPr lang="en-US" sz="1100">
              <a:solidFill>
                <a:schemeClr val="dk1"/>
              </a:solidFill>
              <a:latin typeface="+mn-lt"/>
              <a:ea typeface="+mn-lt"/>
              <a:cs typeface="+mn-lt"/>
            </a:rPr>
            <a:t> Short-term obligations rising; more reliance on supplier credit.</a:t>
          </a:r>
          <a:endParaRPr lang="en-US" sz="1100" b="1">
            <a:solidFill>
              <a:schemeClr val="dk1"/>
            </a:solidFill>
            <a:latin typeface="+mn-lt"/>
            <a:ea typeface="+mn-lt"/>
            <a:cs typeface="+mn-lt"/>
          </a:endParaRPr>
        </a:p>
        <a:p>
          <a:pPr marL="0" indent="0"/>
          <a:endParaRPr lang="en-US" sz="1100" b="1">
            <a:solidFill>
              <a:srgbClr val="00B050"/>
            </a:solidFill>
            <a:latin typeface="+mn-lt"/>
            <a:ea typeface="+mn-lt"/>
            <a:cs typeface="+mn-lt"/>
          </a:endParaRPr>
        </a:p>
        <a:p>
          <a:pPr marL="0" indent="0"/>
          <a:r>
            <a:rPr lang="en-US" sz="1100" b="1">
              <a:solidFill>
                <a:srgbClr val="00B050"/>
              </a:solidFill>
              <a:latin typeface="+mn-lt"/>
              <a:ea typeface="+mn-lt"/>
              <a:cs typeface="+mn-lt"/>
            </a:rPr>
            <a:t>Total Liabilities</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Observation:</a:t>
          </a:r>
          <a:r>
            <a:rPr lang="en-US" sz="1100">
              <a:solidFill>
                <a:schemeClr val="dk1"/>
              </a:solidFill>
              <a:latin typeface="+mn-lt"/>
              <a:ea typeface="+mn-lt"/>
              <a:cs typeface="+mn-lt"/>
            </a:rPr>
            <a:t> Increased by 26.26%, from 4,676,777 to 5,905,065.</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Reason:</a:t>
          </a:r>
          <a:r>
            <a:rPr lang="en-US" sz="1100">
              <a:solidFill>
                <a:schemeClr val="dk1"/>
              </a:solidFill>
              <a:latin typeface="+mn-lt"/>
              <a:ea typeface="+mn-lt"/>
              <a:cs typeface="+mn-lt"/>
            </a:rPr>
            <a:t> Both current and non-current liabilities increased.</a:t>
          </a:r>
          <a:endParaRPr lang="en-US" sz="1100" b="1" i="0" u="none" strike="noStrike">
            <a:solidFill>
              <a:schemeClr val="dk1"/>
            </a:solidFill>
            <a:latin typeface="+mn-lt"/>
            <a:ea typeface="+mn-lt"/>
            <a:cs typeface="+mn-lt"/>
          </a:endParaRPr>
        </a:p>
        <a:p>
          <a:pPr marL="0" indent="0"/>
          <a:r>
            <a:rPr lang="en-US" sz="1100" b="1">
              <a:solidFill>
                <a:schemeClr val="dk1"/>
              </a:solidFill>
              <a:latin typeface="+mn-lt"/>
              <a:ea typeface="+mn-lt"/>
              <a:cs typeface="+mn-lt"/>
            </a:rPr>
            <a:t>- Impact:</a:t>
          </a:r>
          <a:r>
            <a:rPr lang="en-US" sz="1100">
              <a:solidFill>
                <a:schemeClr val="dk1"/>
              </a:solidFill>
              <a:latin typeface="+mn-lt"/>
              <a:ea typeface="+mn-lt"/>
              <a:cs typeface="+mn-lt"/>
            </a:rPr>
            <a:t> Leverage rising faster than equity; financial risk increased.</a:t>
          </a:r>
        </a:p>
        <a:p>
          <a:pPr marL="0" indent="0"/>
          <a:br>
            <a:rPr lang="en-US" sz="1100">
              <a:solidFill>
                <a:schemeClr val="dk1"/>
              </a:solidFill>
              <a:latin typeface="+mn-lt"/>
              <a:ea typeface="+mn-lt"/>
              <a:cs typeface="+mn-lt"/>
            </a:rPr>
          </a:br>
          <a:endParaRPr lang="en-US" sz="1100">
            <a:solidFill>
              <a:schemeClr val="dk1"/>
            </a:solidFill>
            <a:latin typeface="+mn-lt"/>
            <a:ea typeface="+mn-lt"/>
            <a:cs typeface="+mn-lt"/>
          </a:endParaRPr>
        </a:p>
        <a:p>
          <a:pPr marL="0" indent="0"/>
          <a:r>
            <a:rPr lang="en-US" sz="1100">
              <a:solidFill>
                <a:schemeClr val="dk1"/>
              </a:solidFill>
              <a:latin typeface="+mn-lt"/>
              <a:ea typeface="+mn-lt"/>
              <a:cs typeface="+mn-lt"/>
            </a:rPr>
            <a:t> </a:t>
          </a:r>
        </a:p>
        <a:p>
          <a:pPr marL="0" indent="0"/>
          <a:endParaRPr lang="en-US" sz="1100">
            <a:solidFill>
              <a:schemeClr val="dk1"/>
            </a:solidFill>
            <a:latin typeface="+mn-lt"/>
            <a:ea typeface="+mn-lt"/>
            <a:cs typeface="+mn-lt"/>
          </a:endParaRPr>
        </a:p>
      </xdr:txBody>
    </xdr:sp>
    <xdr:clientData/>
  </xdr:twoCellAnchor>
  <xdr:twoCellAnchor>
    <xdr:from>
      <xdr:col>0</xdr:col>
      <xdr:colOff>1309688</xdr:colOff>
      <xdr:row>60</xdr:row>
      <xdr:rowOff>127000</xdr:rowOff>
    </xdr:from>
    <xdr:to>
      <xdr:col>7</xdr:col>
      <xdr:colOff>317501</xdr:colOff>
      <xdr:row>65</xdr:row>
      <xdr:rowOff>47625</xdr:rowOff>
    </xdr:to>
    <xdr:sp macro="" textlink="">
      <xdr:nvSpPr>
        <xdr:cNvPr id="13" name="TextBox 1">
          <a:extLst>
            <a:ext uri="{FF2B5EF4-FFF2-40B4-BE49-F238E27FC236}">
              <a16:creationId xmlns:a16="http://schemas.microsoft.com/office/drawing/2014/main" id="{090FB025-AEB7-7BC6-1562-3503683CD3FF}"/>
            </a:ext>
          </a:extLst>
        </xdr:cNvPr>
        <xdr:cNvSpPr txBox="1"/>
      </xdr:nvSpPr>
      <xdr:spPr>
        <a:xfrm>
          <a:off x="1309688" y="10604500"/>
          <a:ext cx="8056563" cy="833438"/>
        </a:xfrm>
        <a:prstGeom prst="rect">
          <a:avLst/>
        </a:prstGeom>
        <a:solidFill>
          <a:schemeClr val="accent4">
            <a:lumMod val="20000"/>
            <a:lumOff val="8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Non-current assets increased, reflecting a focus on long-term growth. Current assets and liquidity slightly declined. Total assets grew, making the company more asset-heavy. Equity remained stable, supported by retained earnings. Both non-current and current liabilities increased, reflecting higher obligations and greater reliance on external financing. Overall, investment for growth is evident, but careful liquidity and liability management is essential.</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56CF0-685F-461F-9D1A-6F1B66D531C8}">
  <sheetPr>
    <tabColor rgb="FF00B050"/>
  </sheetPr>
  <dimension ref="A3:A27"/>
  <sheetViews>
    <sheetView showWhiteSpace="0" zoomScale="85" zoomScaleNormal="75" zoomScalePageLayoutView="39" workbookViewId="0"/>
  </sheetViews>
  <sheetFormatPr defaultRowHeight="14.4" x14ac:dyDescent="0.3"/>
  <sheetData>
    <row r="3" ht="15" customHeight="1" x14ac:dyDescent="0.3"/>
    <row r="4" ht="14.4" customHeight="1" x14ac:dyDescent="0.3"/>
    <row r="5" ht="14.4" customHeight="1" x14ac:dyDescent="0.3"/>
    <row r="6" ht="14.4" customHeight="1" x14ac:dyDescent="0.3"/>
    <row r="7" ht="14.4" customHeight="1" x14ac:dyDescent="0.3"/>
    <row r="8" ht="14.4" customHeight="1" x14ac:dyDescent="0.3"/>
    <row r="9" ht="14.4" customHeight="1" x14ac:dyDescent="0.3"/>
    <row r="10" ht="14.4" customHeight="1" x14ac:dyDescent="0.3"/>
    <row r="11" ht="14.4" customHeight="1" x14ac:dyDescent="0.3"/>
    <row r="19" ht="15.6" customHeight="1" x14ac:dyDescent="0.3"/>
    <row r="20" ht="15.6" customHeight="1" x14ac:dyDescent="0.3"/>
    <row r="21" ht="15.6" customHeight="1" x14ac:dyDescent="0.3"/>
    <row r="22" ht="15.6" customHeight="1" x14ac:dyDescent="0.3"/>
    <row r="23" ht="15.6" customHeight="1" x14ac:dyDescent="0.3"/>
    <row r="24" ht="15.6" customHeight="1" x14ac:dyDescent="0.3"/>
    <row r="25" ht="14.4" customHeight="1" x14ac:dyDescent="0.3"/>
    <row r="26" ht="14.4" customHeight="1" x14ac:dyDescent="0.3"/>
    <row r="27" ht="14.4" customHeight="1" x14ac:dyDescent="0.3"/>
  </sheetData>
  <pageMargins left="0.7" right="0.7" top="0.75" bottom="0.75" header="0.3" footer="0.3"/>
  <pageSetup paperSize="9" fitToWidth="0"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F891C6-6408-4968-BB15-8E1A84B3847F}">
  <sheetPr>
    <tabColor rgb="FF0070C0"/>
  </sheetPr>
  <dimension ref="A1"/>
  <sheetViews>
    <sheetView zoomScale="86" zoomScaleNormal="66" workbookViewId="0"/>
  </sheetViews>
  <sheetFormatPr defaultRowHeight="14.4" x14ac:dyDescent="0.3"/>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70AF52-AE74-412D-BC34-005773EB41C6}">
  <sheetPr>
    <tabColor rgb="FFFFC000"/>
  </sheetPr>
  <dimension ref="A1:N72"/>
  <sheetViews>
    <sheetView zoomScale="92" workbookViewId="0">
      <selection activeCell="F5" sqref="F5:H5"/>
    </sheetView>
  </sheetViews>
  <sheetFormatPr defaultRowHeight="14.4" x14ac:dyDescent="0.3"/>
  <cols>
    <col min="1" max="1" width="40.33203125" customWidth="1"/>
    <col min="2" max="2" width="16.33203125" customWidth="1"/>
    <col min="3" max="3" width="14" customWidth="1"/>
    <col min="4" max="4" width="13.109375" customWidth="1"/>
    <col min="5" max="5" width="16.88671875" customWidth="1"/>
    <col min="6" max="6" width="21" customWidth="1"/>
    <col min="7" max="7" width="13.33203125" customWidth="1"/>
    <col min="8" max="8" width="13.5546875" customWidth="1"/>
    <col min="9" max="9" width="12.6640625" customWidth="1"/>
    <col min="11" max="11" width="8.88671875" customWidth="1"/>
    <col min="12" max="12" width="22.88671875" customWidth="1"/>
  </cols>
  <sheetData>
    <row r="1" spans="1:14" ht="15" customHeight="1" x14ac:dyDescent="0.3">
      <c r="A1" s="180" t="s">
        <v>273</v>
      </c>
      <c r="B1" s="181"/>
      <c r="C1" s="181"/>
      <c r="D1" s="181"/>
      <c r="E1" s="181"/>
      <c r="F1" s="181"/>
      <c r="G1" s="181"/>
      <c r="H1" s="181"/>
      <c r="I1" s="181"/>
      <c r="J1" s="181"/>
      <c r="K1" s="181"/>
      <c r="L1" s="181"/>
      <c r="M1" s="181"/>
      <c r="N1" s="182"/>
    </row>
    <row r="2" spans="1:14" x14ac:dyDescent="0.3">
      <c r="A2" s="183"/>
      <c r="B2" s="184"/>
      <c r="C2" s="184"/>
      <c r="D2" s="184"/>
      <c r="E2" s="184"/>
      <c r="F2" s="184"/>
      <c r="G2" s="184"/>
      <c r="H2" s="184"/>
      <c r="I2" s="184"/>
      <c r="J2" s="184"/>
      <c r="K2" s="184"/>
      <c r="L2" s="184"/>
      <c r="M2" s="184"/>
      <c r="N2" s="185"/>
    </row>
    <row r="3" spans="1:14" x14ac:dyDescent="0.3">
      <c r="A3" s="183"/>
      <c r="B3" s="184"/>
      <c r="C3" s="184"/>
      <c r="D3" s="184"/>
      <c r="E3" s="184"/>
      <c r="F3" s="184"/>
      <c r="G3" s="184"/>
      <c r="H3" s="184"/>
      <c r="I3" s="184"/>
      <c r="J3" s="184"/>
      <c r="K3" s="184"/>
      <c r="L3" s="184"/>
      <c r="M3" s="184"/>
      <c r="N3" s="185"/>
    </row>
    <row r="4" spans="1:14" x14ac:dyDescent="0.3">
      <c r="A4" s="1"/>
      <c r="N4" s="2"/>
    </row>
    <row r="5" spans="1:14" ht="16.2" customHeight="1" x14ac:dyDescent="0.3">
      <c r="A5" s="1"/>
      <c r="E5" s="53" t="s">
        <v>85</v>
      </c>
      <c r="F5" s="213" t="s">
        <v>91</v>
      </c>
      <c r="G5" s="214"/>
      <c r="H5" s="215"/>
      <c r="N5" s="2"/>
    </row>
    <row r="6" spans="1:14" x14ac:dyDescent="0.3">
      <c r="A6" s="1"/>
      <c r="N6" s="2"/>
    </row>
    <row r="7" spans="1:14" ht="21" x14ac:dyDescent="0.4">
      <c r="A7" s="26" t="s">
        <v>87</v>
      </c>
      <c r="B7" s="22">
        <v>2024</v>
      </c>
      <c r="C7" s="22">
        <v>2025</v>
      </c>
      <c r="E7" s="216" t="str">
        <f>"Chart for " &amp; F5</f>
        <v>Chart for Operating profit Ratio</v>
      </c>
      <c r="F7" s="217"/>
      <c r="G7" s="217"/>
      <c r="H7" s="217"/>
      <c r="I7" s="217"/>
      <c r="J7" s="218"/>
      <c r="K7" s="30"/>
      <c r="L7" s="30"/>
      <c r="M7" s="30"/>
      <c r="N7" s="2"/>
    </row>
    <row r="8" spans="1:14" ht="18" x14ac:dyDescent="0.35">
      <c r="A8" s="23" t="s">
        <v>86</v>
      </c>
      <c r="B8" s="24">
        <f>'Common Size (IS)'!B8/'Common Size (IS)'!B6</f>
        <v>0.39403697817727973</v>
      </c>
      <c r="C8" s="24">
        <f>'Common Size (IS)'!D8/'Common Size (IS)'!D6</f>
        <v>0.36397869709173319</v>
      </c>
      <c r="N8" s="2"/>
    </row>
    <row r="9" spans="1:14" ht="18" x14ac:dyDescent="0.35">
      <c r="A9" s="23" t="s">
        <v>88</v>
      </c>
      <c r="B9" s="24">
        <f>'Common Size (IS)'!B17/'Common Size (IS)'!B6</f>
        <v>4.0994535246347705E-2</v>
      </c>
      <c r="C9" s="24">
        <f>'Common Size (IS)'!D17/'Common Size (BS)'!D24</f>
        <v>3.1464205312291743E-2</v>
      </c>
      <c r="N9" s="2"/>
    </row>
    <row r="10" spans="1:14" ht="16.2" customHeight="1" x14ac:dyDescent="0.35">
      <c r="A10" s="25" t="s">
        <v>89</v>
      </c>
      <c r="B10" s="24">
        <f>'Common Size (IS)'!B17/'Common Size (BS)'!B24</f>
        <v>3.3797210358035727E-2</v>
      </c>
      <c r="C10" s="24">
        <f>'Common Size (IS)'!D17/'Common Size (BS)'!D24</f>
        <v>3.1464205312291743E-2</v>
      </c>
      <c r="N10" s="2"/>
    </row>
    <row r="11" spans="1:14" ht="15" customHeight="1" x14ac:dyDescent="0.35">
      <c r="A11" s="23" t="s">
        <v>90</v>
      </c>
      <c r="B11" s="24">
        <f>B20/('Common Size (BS)'!B24+'Common Size (BS)'!B28)</f>
        <v>3.0727029026822231E-2</v>
      </c>
      <c r="C11" s="24">
        <f>C20/('Common Size (BS)'!D24+'Common Size (BS)'!D28)</f>
        <v>5.8867862447109856E-2</v>
      </c>
      <c r="N11" s="2"/>
    </row>
    <row r="12" spans="1:14" ht="18" x14ac:dyDescent="0.35">
      <c r="A12" s="23" t="s">
        <v>91</v>
      </c>
      <c r="B12" s="24">
        <f>B20/'Common Size (IS)'!B6</f>
        <v>3.992510500568993E-2</v>
      </c>
      <c r="C12" s="24">
        <f>C20/'Common Size (IS)'!D6</f>
        <v>7.0207136277969623E-2</v>
      </c>
      <c r="N12" s="2"/>
    </row>
    <row r="13" spans="1:14" x14ac:dyDescent="0.3">
      <c r="A13" s="1"/>
      <c r="N13" s="2"/>
    </row>
    <row r="14" spans="1:14" x14ac:dyDescent="0.3">
      <c r="A14" s="1"/>
      <c r="B14" s="9" t="s">
        <v>92</v>
      </c>
      <c r="C14" s="9"/>
      <c r="N14" s="2"/>
    </row>
    <row r="15" spans="1:14" x14ac:dyDescent="0.3">
      <c r="A15" s="1"/>
      <c r="B15" s="9" t="s">
        <v>23</v>
      </c>
      <c r="C15" s="9" t="s">
        <v>24</v>
      </c>
      <c r="N15" s="2"/>
    </row>
    <row r="16" spans="1:14" x14ac:dyDescent="0.3">
      <c r="A16" s="1"/>
      <c r="B16" s="9">
        <v>2024</v>
      </c>
      <c r="C16" s="42">
        <f>VLOOKUP($F$5,$A$8:$C$12,MATCH(B16,$B$7:$C$7,0)+1,FALSE)</f>
        <v>3.992510500568993E-2</v>
      </c>
      <c r="N16" s="2"/>
    </row>
    <row r="17" spans="1:14" x14ac:dyDescent="0.3">
      <c r="A17" s="1"/>
      <c r="B17" s="9">
        <v>2025</v>
      </c>
      <c r="C17" s="42">
        <f>VLOOKUP($F$5,$A$8:$C$12,MATCH(B17,$B$7:$C$7,0)+1,FALSE)</f>
        <v>7.0207136277969623E-2</v>
      </c>
      <c r="N17" s="2"/>
    </row>
    <row r="18" spans="1:14" x14ac:dyDescent="0.3">
      <c r="A18" s="1"/>
      <c r="N18" s="2"/>
    </row>
    <row r="19" spans="1:14" ht="14.4" customHeight="1" x14ac:dyDescent="0.3">
      <c r="A19" s="104"/>
      <c r="B19" s="63" t="s">
        <v>93</v>
      </c>
      <c r="C19" s="63" t="s">
        <v>94</v>
      </c>
      <c r="N19" s="2"/>
    </row>
    <row r="20" spans="1:14" ht="14.4" customHeight="1" x14ac:dyDescent="0.3">
      <c r="A20" s="141" t="s">
        <v>95</v>
      </c>
      <c r="B20" s="64">
        <f>'Common Size (IS)'!B15+'Common Size (IS)'!B13-'Common Size (IS)'!B14</f>
        <v>732624</v>
      </c>
      <c r="C20" s="64">
        <f>'Common Size (IS)'!D15+'Common Size (IS)'!D13-'Common Size (IS)'!D14</f>
        <v>1473529</v>
      </c>
      <c r="N20" s="2"/>
    </row>
    <row r="21" spans="1:14" ht="20.25" customHeight="1" x14ac:dyDescent="0.3">
      <c r="A21" s="201" t="s">
        <v>96</v>
      </c>
      <c r="B21" s="202"/>
      <c r="C21" s="203"/>
      <c r="N21" s="2"/>
    </row>
    <row r="22" spans="1:14" ht="20.25" customHeight="1" x14ac:dyDescent="0.3">
      <c r="A22" s="149"/>
      <c r="B22" s="142"/>
      <c r="C22" s="142"/>
      <c r="N22" s="2"/>
    </row>
    <row r="23" spans="1:14" ht="20.25" customHeight="1" x14ac:dyDescent="0.3">
      <c r="A23" s="143"/>
      <c r="B23" s="144"/>
      <c r="C23" s="142"/>
      <c r="G23" s="220">
        <v>2024</v>
      </c>
      <c r="H23" s="220"/>
      <c r="I23" s="220"/>
      <c r="J23" s="221">
        <v>2025</v>
      </c>
      <c r="K23" s="221"/>
      <c r="L23" s="221"/>
      <c r="N23" s="2"/>
    </row>
    <row r="24" spans="1:14" ht="14.4" customHeight="1" x14ac:dyDescent="0.3">
      <c r="A24" s="222" t="s">
        <v>97</v>
      </c>
      <c r="B24" s="223"/>
      <c r="C24" s="224" t="s">
        <v>98</v>
      </c>
      <c r="D24" s="224"/>
      <c r="E24" s="225"/>
      <c r="F24" s="225"/>
      <c r="G24" s="219" t="s">
        <v>99</v>
      </c>
      <c r="H24" s="219"/>
      <c r="I24" s="219"/>
      <c r="J24" s="219" t="s">
        <v>100</v>
      </c>
      <c r="K24" s="219"/>
      <c r="L24" s="219"/>
      <c r="N24" s="2"/>
    </row>
    <row r="25" spans="1:14" x14ac:dyDescent="0.3">
      <c r="A25" s="223"/>
      <c r="B25" s="223"/>
      <c r="C25" s="225"/>
      <c r="D25" s="225"/>
      <c r="E25" s="225"/>
      <c r="F25" s="225"/>
      <c r="G25" s="219"/>
      <c r="H25" s="219"/>
      <c r="I25" s="219"/>
      <c r="J25" s="219"/>
      <c r="K25" s="219"/>
      <c r="L25" s="219"/>
      <c r="N25" s="2"/>
    </row>
    <row r="26" spans="1:14" x14ac:dyDescent="0.3">
      <c r="A26" s="223"/>
      <c r="B26" s="223"/>
      <c r="C26" s="225"/>
      <c r="D26" s="225"/>
      <c r="E26" s="225"/>
      <c r="F26" s="225"/>
      <c r="G26" s="219"/>
      <c r="H26" s="219"/>
      <c r="I26" s="219"/>
      <c r="J26" s="219"/>
      <c r="K26" s="219"/>
      <c r="L26" s="219"/>
      <c r="N26" s="2"/>
    </row>
    <row r="27" spans="1:14" x14ac:dyDescent="0.3">
      <c r="A27" s="223"/>
      <c r="B27" s="223"/>
      <c r="C27" s="225"/>
      <c r="D27" s="225"/>
      <c r="E27" s="225"/>
      <c r="F27" s="225"/>
      <c r="G27" s="219"/>
      <c r="H27" s="219"/>
      <c r="I27" s="219"/>
      <c r="J27" s="219"/>
      <c r="K27" s="219"/>
      <c r="L27" s="219"/>
      <c r="N27" s="2"/>
    </row>
    <row r="28" spans="1:14" ht="87" customHeight="1" x14ac:dyDescent="0.3">
      <c r="A28" s="226"/>
      <c r="B28" s="227"/>
      <c r="C28" s="27"/>
      <c r="D28" s="27"/>
      <c r="E28" s="27"/>
      <c r="F28" s="27"/>
      <c r="G28" s="228" t="s">
        <v>101</v>
      </c>
      <c r="H28" s="229"/>
      <c r="I28" s="229"/>
      <c r="J28" s="229"/>
      <c r="K28" s="229"/>
      <c r="L28" s="229"/>
      <c r="N28" s="2"/>
    </row>
    <row r="29" spans="1:14" ht="16.95" customHeight="1" x14ac:dyDescent="0.3">
      <c r="A29" s="70"/>
      <c r="B29" s="27"/>
      <c r="C29" s="27"/>
      <c r="D29" s="27"/>
      <c r="E29" s="27"/>
      <c r="F29" s="27"/>
      <c r="G29" s="27"/>
      <c r="N29" s="2"/>
    </row>
    <row r="30" spans="1:14" x14ac:dyDescent="0.3">
      <c r="A30" s="1"/>
      <c r="G30" s="221">
        <v>2024</v>
      </c>
      <c r="H30" s="221"/>
      <c r="I30" s="221"/>
      <c r="J30" s="221">
        <v>2025</v>
      </c>
      <c r="K30" s="221"/>
      <c r="L30" s="221"/>
      <c r="N30" s="2"/>
    </row>
    <row r="31" spans="1:14" ht="14.4" customHeight="1" x14ac:dyDescent="0.3">
      <c r="A31" s="230" t="s">
        <v>102</v>
      </c>
      <c r="B31" s="231"/>
      <c r="C31" s="232" t="s">
        <v>103</v>
      </c>
      <c r="D31" s="233"/>
      <c r="E31" s="233"/>
      <c r="F31" s="233"/>
      <c r="G31" s="219" t="s">
        <v>104</v>
      </c>
      <c r="H31" s="219"/>
      <c r="I31" s="219"/>
      <c r="J31" s="219" t="s">
        <v>105</v>
      </c>
      <c r="K31" s="219"/>
      <c r="L31" s="219"/>
      <c r="N31" s="2"/>
    </row>
    <row r="32" spans="1:14" x14ac:dyDescent="0.3">
      <c r="A32" s="231"/>
      <c r="B32" s="231"/>
      <c r="C32" s="233"/>
      <c r="D32" s="233"/>
      <c r="E32" s="233"/>
      <c r="F32" s="233"/>
      <c r="G32" s="219"/>
      <c r="H32" s="219"/>
      <c r="I32" s="219"/>
      <c r="J32" s="219"/>
      <c r="K32" s="219"/>
      <c r="L32" s="219"/>
      <c r="N32" s="2"/>
    </row>
    <row r="33" spans="1:14" x14ac:dyDescent="0.3">
      <c r="A33" s="231"/>
      <c r="B33" s="231"/>
      <c r="C33" s="233"/>
      <c r="D33" s="233"/>
      <c r="E33" s="233"/>
      <c r="F33" s="233"/>
      <c r="G33" s="219"/>
      <c r="H33" s="219"/>
      <c r="I33" s="219"/>
      <c r="J33" s="219"/>
      <c r="K33" s="219"/>
      <c r="L33" s="219"/>
      <c r="N33" s="2"/>
    </row>
    <row r="34" spans="1:14" x14ac:dyDescent="0.3">
      <c r="A34" s="231"/>
      <c r="B34" s="231"/>
      <c r="C34" s="233"/>
      <c r="D34" s="233"/>
      <c r="E34" s="233"/>
      <c r="F34" s="233"/>
      <c r="G34" s="219"/>
      <c r="H34" s="219"/>
      <c r="I34" s="219"/>
      <c r="J34" s="219"/>
      <c r="K34" s="219"/>
      <c r="L34" s="219"/>
      <c r="N34" s="2"/>
    </row>
    <row r="35" spans="1:14" ht="20.399999999999999" customHeight="1" x14ac:dyDescent="0.3">
      <c r="A35" s="1"/>
      <c r="G35" s="234" t="s">
        <v>106</v>
      </c>
      <c r="H35" s="235"/>
      <c r="I35" s="235"/>
      <c r="J35" s="235"/>
      <c r="K35" s="235"/>
      <c r="L35" s="236"/>
      <c r="N35" s="2"/>
    </row>
    <row r="36" spans="1:14" ht="56.25" customHeight="1" x14ac:dyDescent="0.3">
      <c r="A36" s="1"/>
      <c r="G36" s="237"/>
      <c r="H36" s="238"/>
      <c r="I36" s="238"/>
      <c r="J36" s="238"/>
      <c r="K36" s="238"/>
      <c r="L36" s="239"/>
      <c r="N36" s="2"/>
    </row>
    <row r="37" spans="1:14" x14ac:dyDescent="0.3">
      <c r="A37" s="1"/>
      <c r="N37" s="2"/>
    </row>
    <row r="38" spans="1:14" x14ac:dyDescent="0.3">
      <c r="A38" s="1"/>
      <c r="G38" s="221">
        <v>2024</v>
      </c>
      <c r="H38" s="221"/>
      <c r="I38" s="221"/>
      <c r="J38" s="221">
        <v>2025</v>
      </c>
      <c r="K38" s="221"/>
      <c r="L38" s="221"/>
      <c r="N38" s="2"/>
    </row>
    <row r="39" spans="1:14" ht="13.2" customHeight="1" x14ac:dyDescent="0.3">
      <c r="A39" s="230" t="s">
        <v>107</v>
      </c>
      <c r="B39" s="231"/>
      <c r="C39" s="232" t="s">
        <v>108</v>
      </c>
      <c r="D39" s="233"/>
      <c r="E39" s="233"/>
      <c r="F39" s="233"/>
      <c r="G39" s="240" t="s">
        <v>109</v>
      </c>
      <c r="H39" s="240"/>
      <c r="I39" s="240"/>
      <c r="J39" s="240" t="s">
        <v>110</v>
      </c>
      <c r="K39" s="240"/>
      <c r="L39" s="240"/>
      <c r="N39" s="2"/>
    </row>
    <row r="40" spans="1:14" x14ac:dyDescent="0.3">
      <c r="A40" s="231"/>
      <c r="B40" s="231"/>
      <c r="C40" s="233"/>
      <c r="D40" s="233"/>
      <c r="E40" s="233"/>
      <c r="F40" s="233"/>
      <c r="G40" s="240"/>
      <c r="H40" s="240"/>
      <c r="I40" s="240"/>
      <c r="J40" s="240"/>
      <c r="K40" s="240"/>
      <c r="L40" s="240"/>
      <c r="N40" s="2"/>
    </row>
    <row r="41" spans="1:14" x14ac:dyDescent="0.3">
      <c r="A41" s="231"/>
      <c r="B41" s="231"/>
      <c r="C41" s="233"/>
      <c r="D41" s="233"/>
      <c r="E41" s="233"/>
      <c r="F41" s="233"/>
      <c r="G41" s="240"/>
      <c r="H41" s="240"/>
      <c r="I41" s="240"/>
      <c r="J41" s="240"/>
      <c r="K41" s="240"/>
      <c r="L41" s="240"/>
      <c r="N41" s="2"/>
    </row>
    <row r="42" spans="1:14" x14ac:dyDescent="0.3">
      <c r="A42" s="231"/>
      <c r="B42" s="231"/>
      <c r="C42" s="233"/>
      <c r="D42" s="233"/>
      <c r="E42" s="233"/>
      <c r="F42" s="233"/>
      <c r="G42" s="240"/>
      <c r="H42" s="240"/>
      <c r="I42" s="240"/>
      <c r="J42" s="240"/>
      <c r="K42" s="240"/>
      <c r="L42" s="240"/>
      <c r="N42" s="2"/>
    </row>
    <row r="43" spans="1:14" ht="73.5" customHeight="1" x14ac:dyDescent="0.3">
      <c r="A43" s="1"/>
      <c r="G43" s="241" t="s">
        <v>111</v>
      </c>
      <c r="H43" s="242"/>
      <c r="I43" s="242"/>
      <c r="J43" s="242"/>
      <c r="K43" s="242"/>
      <c r="L43" s="242"/>
      <c r="N43" s="2"/>
    </row>
    <row r="44" spans="1:14" x14ac:dyDescent="0.3">
      <c r="A44" s="1"/>
      <c r="N44" s="2"/>
    </row>
    <row r="45" spans="1:14" x14ac:dyDescent="0.3">
      <c r="A45" s="1"/>
      <c r="G45" s="221">
        <v>2024</v>
      </c>
      <c r="H45" s="221"/>
      <c r="I45" s="221"/>
      <c r="J45" s="221">
        <v>2025</v>
      </c>
      <c r="K45" s="221"/>
      <c r="L45" s="221"/>
      <c r="N45" s="2"/>
    </row>
    <row r="46" spans="1:14" ht="15.6" customHeight="1" x14ac:dyDescent="0.3">
      <c r="A46" s="243" t="s">
        <v>112</v>
      </c>
      <c r="B46" s="231"/>
      <c r="C46" s="244" t="s">
        <v>113</v>
      </c>
      <c r="D46" s="245"/>
      <c r="E46" s="245"/>
      <c r="F46" s="245"/>
      <c r="G46" s="246" t="s">
        <v>114</v>
      </c>
      <c r="H46" s="246"/>
      <c r="I46" s="246"/>
      <c r="J46" s="247" t="s">
        <v>115</v>
      </c>
      <c r="K46" s="247"/>
      <c r="L46" s="247"/>
      <c r="N46" s="2"/>
    </row>
    <row r="47" spans="1:14" x14ac:dyDescent="0.3">
      <c r="A47" s="231"/>
      <c r="B47" s="231"/>
      <c r="C47" s="245"/>
      <c r="D47" s="245"/>
      <c r="E47" s="245"/>
      <c r="F47" s="245"/>
      <c r="G47" s="246"/>
      <c r="H47" s="246"/>
      <c r="I47" s="246"/>
      <c r="J47" s="247"/>
      <c r="K47" s="247"/>
      <c r="L47" s="247"/>
      <c r="N47" s="2"/>
    </row>
    <row r="48" spans="1:14" x14ac:dyDescent="0.3">
      <c r="A48" s="231"/>
      <c r="B48" s="231"/>
      <c r="C48" s="245"/>
      <c r="D48" s="245"/>
      <c r="E48" s="245"/>
      <c r="F48" s="245"/>
      <c r="G48" s="246"/>
      <c r="H48" s="246"/>
      <c r="I48" s="246"/>
      <c r="J48" s="247"/>
      <c r="K48" s="247"/>
      <c r="L48" s="247"/>
      <c r="N48" s="2"/>
    </row>
    <row r="49" spans="1:14" x14ac:dyDescent="0.3">
      <c r="A49" s="231"/>
      <c r="B49" s="231"/>
      <c r="C49" s="245"/>
      <c r="D49" s="245"/>
      <c r="E49" s="245"/>
      <c r="F49" s="245"/>
      <c r="G49" s="246"/>
      <c r="H49" s="246"/>
      <c r="I49" s="246"/>
      <c r="J49" s="247"/>
      <c r="K49" s="247"/>
      <c r="L49" s="247"/>
      <c r="N49" s="2"/>
    </row>
    <row r="50" spans="1:14" ht="76.5" customHeight="1" x14ac:dyDescent="0.3">
      <c r="A50" s="1"/>
      <c r="G50" s="248" t="s">
        <v>116</v>
      </c>
      <c r="H50" s="242"/>
      <c r="I50" s="242"/>
      <c r="J50" s="242"/>
      <c r="K50" s="242"/>
      <c r="L50" s="242"/>
      <c r="N50" s="2"/>
    </row>
    <row r="51" spans="1:14" x14ac:dyDescent="0.3">
      <c r="A51" s="1"/>
      <c r="N51" s="2"/>
    </row>
    <row r="52" spans="1:14" x14ac:dyDescent="0.3">
      <c r="A52" s="249"/>
      <c r="B52" s="250"/>
      <c r="G52" s="221">
        <v>2024</v>
      </c>
      <c r="H52" s="221"/>
      <c r="I52" s="221"/>
      <c r="J52" s="221">
        <v>2025</v>
      </c>
      <c r="K52" s="221"/>
      <c r="L52" s="221"/>
      <c r="N52" s="2"/>
    </row>
    <row r="53" spans="1:14" x14ac:dyDescent="0.3">
      <c r="A53" s="251" t="s">
        <v>117</v>
      </c>
      <c r="B53" s="223"/>
      <c r="C53" s="225" t="s">
        <v>118</v>
      </c>
      <c r="D53" s="225"/>
      <c r="E53" s="225"/>
      <c r="F53" s="225"/>
      <c r="G53" s="219" t="s">
        <v>119</v>
      </c>
      <c r="H53" s="219"/>
      <c r="I53" s="219"/>
      <c r="J53" s="219" t="s">
        <v>120</v>
      </c>
      <c r="K53" s="219"/>
      <c r="L53" s="219"/>
      <c r="N53" s="2"/>
    </row>
    <row r="54" spans="1:14" x14ac:dyDescent="0.3">
      <c r="A54" s="223"/>
      <c r="B54" s="223"/>
      <c r="C54" s="225"/>
      <c r="D54" s="225"/>
      <c r="E54" s="225"/>
      <c r="F54" s="225"/>
      <c r="G54" s="219"/>
      <c r="H54" s="219"/>
      <c r="I54" s="219"/>
      <c r="J54" s="219"/>
      <c r="K54" s="219"/>
      <c r="L54" s="219"/>
      <c r="N54" s="2"/>
    </row>
    <row r="55" spans="1:14" x14ac:dyDescent="0.3">
      <c r="A55" s="223"/>
      <c r="B55" s="223"/>
      <c r="C55" s="225"/>
      <c r="D55" s="225"/>
      <c r="E55" s="225"/>
      <c r="F55" s="225"/>
      <c r="G55" s="219"/>
      <c r="H55" s="219"/>
      <c r="I55" s="219"/>
      <c r="J55" s="219"/>
      <c r="K55" s="219"/>
      <c r="L55" s="219"/>
      <c r="N55" s="2"/>
    </row>
    <row r="56" spans="1:14" x14ac:dyDescent="0.3">
      <c r="A56" s="223"/>
      <c r="B56" s="223"/>
      <c r="C56" s="225"/>
      <c r="D56" s="225"/>
      <c r="E56" s="225"/>
      <c r="F56" s="225"/>
      <c r="G56" s="219"/>
      <c r="H56" s="219"/>
      <c r="I56" s="219"/>
      <c r="J56" s="219"/>
      <c r="K56" s="219"/>
      <c r="L56" s="219"/>
      <c r="N56" s="2"/>
    </row>
    <row r="57" spans="1:14" ht="79.5" customHeight="1" x14ac:dyDescent="0.3">
      <c r="A57" s="226"/>
      <c r="B57" s="227"/>
      <c r="C57" s="27"/>
      <c r="D57" s="27"/>
      <c r="E57" s="27"/>
      <c r="F57" s="27"/>
      <c r="G57" s="252" t="s">
        <v>121</v>
      </c>
      <c r="H57" s="253"/>
      <c r="I57" s="253"/>
      <c r="J57" s="253"/>
      <c r="K57" s="253"/>
      <c r="L57" s="253"/>
      <c r="N57" s="2"/>
    </row>
    <row r="58" spans="1:14" x14ac:dyDescent="0.3">
      <c r="A58" s="1"/>
      <c r="N58" s="2"/>
    </row>
    <row r="59" spans="1:14" x14ac:dyDescent="0.3">
      <c r="A59" s="1"/>
      <c r="N59" s="2"/>
    </row>
    <row r="60" spans="1:14" x14ac:dyDescent="0.3">
      <c r="A60" s="109" t="s">
        <v>122</v>
      </c>
      <c r="N60" s="2"/>
    </row>
    <row r="61" spans="1:14" x14ac:dyDescent="0.3">
      <c r="A61" s="1"/>
      <c r="N61" s="2"/>
    </row>
    <row r="62" spans="1:14" x14ac:dyDescent="0.3">
      <c r="A62" s="110" t="s">
        <v>123</v>
      </c>
      <c r="N62" s="2"/>
    </row>
    <row r="63" spans="1:14" ht="17.399999999999999" customHeight="1" x14ac:dyDescent="0.3">
      <c r="A63" s="204" t="s">
        <v>124</v>
      </c>
      <c r="B63" s="205"/>
      <c r="C63" s="206"/>
      <c r="D63" s="71"/>
      <c r="N63" s="2"/>
    </row>
    <row r="64" spans="1:14" ht="14.4" customHeight="1" x14ac:dyDescent="0.3">
      <c r="A64" s="207"/>
      <c r="B64" s="208"/>
      <c r="C64" s="209"/>
      <c r="N64" s="2"/>
    </row>
    <row r="65" spans="1:14" ht="14.4" customHeight="1" x14ac:dyDescent="0.3">
      <c r="A65" s="207"/>
      <c r="B65" s="208"/>
      <c r="C65" s="209"/>
      <c r="N65" s="2"/>
    </row>
    <row r="66" spans="1:14" ht="14.4" customHeight="1" x14ac:dyDescent="0.3">
      <c r="A66" s="207"/>
      <c r="B66" s="208"/>
      <c r="C66" s="209"/>
      <c r="N66" s="2"/>
    </row>
    <row r="67" spans="1:14" ht="14.4" customHeight="1" x14ac:dyDescent="0.3">
      <c r="A67" s="207"/>
      <c r="B67" s="208"/>
      <c r="C67" s="209"/>
      <c r="N67" s="2"/>
    </row>
    <row r="68" spans="1:14" ht="14.4" customHeight="1" x14ac:dyDescent="0.3">
      <c r="A68" s="207"/>
      <c r="B68" s="208"/>
      <c r="C68" s="209"/>
      <c r="N68" s="2"/>
    </row>
    <row r="69" spans="1:14" ht="14.4" customHeight="1" x14ac:dyDescent="0.3">
      <c r="A69" s="207"/>
      <c r="B69" s="208"/>
      <c r="C69" s="209"/>
      <c r="N69" s="2"/>
    </row>
    <row r="70" spans="1:14" ht="41.25" customHeight="1" x14ac:dyDescent="0.3">
      <c r="A70" s="210"/>
      <c r="B70" s="211"/>
      <c r="C70" s="212"/>
      <c r="N70" s="2"/>
    </row>
    <row r="71" spans="1:14" x14ac:dyDescent="0.3">
      <c r="A71" s="1"/>
      <c r="N71" s="2"/>
    </row>
    <row r="72" spans="1:14" x14ac:dyDescent="0.3">
      <c r="A72" s="3"/>
      <c r="B72" s="4"/>
      <c r="C72" s="4"/>
      <c r="D72" s="4"/>
      <c r="E72" s="4"/>
      <c r="F72" s="4"/>
      <c r="G72" s="4"/>
      <c r="H72" s="4"/>
      <c r="I72" s="4"/>
      <c r="J72" s="4"/>
      <c r="K72" s="4"/>
      <c r="L72" s="4"/>
      <c r="M72" s="4"/>
      <c r="N72" s="5"/>
    </row>
  </sheetData>
  <mergeCells count="43">
    <mergeCell ref="A53:B56"/>
    <mergeCell ref="C53:F56"/>
    <mergeCell ref="G53:I56"/>
    <mergeCell ref="J53:L56"/>
    <mergeCell ref="A57:B57"/>
    <mergeCell ref="G57:L57"/>
    <mergeCell ref="G50:L50"/>
    <mergeCell ref="G45:I45"/>
    <mergeCell ref="J45:L45"/>
    <mergeCell ref="A52:B52"/>
    <mergeCell ref="G52:I52"/>
    <mergeCell ref="J52:L52"/>
    <mergeCell ref="G43:L43"/>
    <mergeCell ref="A46:B49"/>
    <mergeCell ref="C46:F49"/>
    <mergeCell ref="G46:I49"/>
    <mergeCell ref="J46:L49"/>
    <mergeCell ref="J31:L34"/>
    <mergeCell ref="G30:I30"/>
    <mergeCell ref="J30:L30"/>
    <mergeCell ref="G35:L36"/>
    <mergeCell ref="A39:B42"/>
    <mergeCell ref="C39:F42"/>
    <mergeCell ref="G39:I42"/>
    <mergeCell ref="J39:L42"/>
    <mergeCell ref="G38:I38"/>
    <mergeCell ref="J38:L38"/>
    <mergeCell ref="A21:C21"/>
    <mergeCell ref="A1:N3"/>
    <mergeCell ref="A63:C70"/>
    <mergeCell ref="F5:H5"/>
    <mergeCell ref="E7:J7"/>
    <mergeCell ref="G24:I27"/>
    <mergeCell ref="G23:I23"/>
    <mergeCell ref="J24:L27"/>
    <mergeCell ref="J23:L23"/>
    <mergeCell ref="A24:B27"/>
    <mergeCell ref="C24:F27"/>
    <mergeCell ref="A28:B28"/>
    <mergeCell ref="G28:L28"/>
    <mergeCell ref="A31:B34"/>
    <mergeCell ref="C31:F34"/>
    <mergeCell ref="G31:I34"/>
  </mergeCells>
  <dataValidations count="1">
    <dataValidation type="list" allowBlank="1" showInputMessage="1" showErrorMessage="1" sqref="F5" xr:uid="{8B38284E-8529-4771-A32F-EF55642F8392}">
      <formula1>$A$8:$A$12</formula1>
    </dataValidation>
  </dataValidation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10010-B487-437B-A1CF-CA108B179CAE}">
  <sheetPr>
    <tabColor rgb="FFFFC000"/>
  </sheetPr>
  <dimension ref="A1:N64"/>
  <sheetViews>
    <sheetView zoomScale="90" workbookViewId="0">
      <selection activeCell="C21" sqref="C21"/>
    </sheetView>
  </sheetViews>
  <sheetFormatPr defaultRowHeight="14.4" x14ac:dyDescent="0.3"/>
  <cols>
    <col min="1" max="1" width="39.44140625" customWidth="1"/>
    <col min="2" max="2" width="15.6640625" customWidth="1"/>
    <col min="3" max="3" width="14.109375" customWidth="1"/>
    <col min="4" max="4" width="13.109375" customWidth="1"/>
    <col min="5" max="5" width="16.88671875" customWidth="1"/>
    <col min="6" max="6" width="19.6640625" customWidth="1"/>
    <col min="7" max="7" width="13.33203125" customWidth="1"/>
    <col min="8" max="8" width="13.5546875" customWidth="1"/>
    <col min="9" max="9" width="17.44140625" customWidth="1"/>
    <col min="12" max="12" width="28.33203125" customWidth="1"/>
  </cols>
  <sheetData>
    <row r="1" spans="1:14" ht="15" customHeight="1" x14ac:dyDescent="0.3">
      <c r="A1" s="180" t="s">
        <v>125</v>
      </c>
      <c r="B1" s="181"/>
      <c r="C1" s="181"/>
      <c r="D1" s="181"/>
      <c r="E1" s="181"/>
      <c r="F1" s="181"/>
      <c r="G1" s="181"/>
      <c r="H1" s="181"/>
      <c r="I1" s="181"/>
      <c r="J1" s="181"/>
      <c r="K1" s="181"/>
      <c r="L1" s="181"/>
      <c r="M1" s="181"/>
      <c r="N1" s="182"/>
    </row>
    <row r="2" spans="1:14" x14ac:dyDescent="0.3">
      <c r="A2" s="183"/>
      <c r="B2" s="184"/>
      <c r="C2" s="184"/>
      <c r="D2" s="184"/>
      <c r="E2" s="184"/>
      <c r="F2" s="184"/>
      <c r="G2" s="184"/>
      <c r="H2" s="184"/>
      <c r="I2" s="184"/>
      <c r="J2" s="184"/>
      <c r="K2" s="184"/>
      <c r="L2" s="184"/>
      <c r="M2" s="184"/>
      <c r="N2" s="185"/>
    </row>
    <row r="3" spans="1:14" x14ac:dyDescent="0.3">
      <c r="A3" s="186"/>
      <c r="B3" s="187"/>
      <c r="C3" s="187"/>
      <c r="D3" s="187"/>
      <c r="E3" s="187"/>
      <c r="F3" s="187"/>
      <c r="G3" s="187"/>
      <c r="H3" s="187"/>
      <c r="I3" s="187"/>
      <c r="J3" s="187"/>
      <c r="K3" s="187"/>
      <c r="L3" s="187"/>
      <c r="M3" s="187"/>
      <c r="N3" s="188"/>
    </row>
    <row r="4" spans="1:14" x14ac:dyDescent="0.3">
      <c r="A4" s="1"/>
      <c r="N4" s="2"/>
    </row>
    <row r="5" spans="1:14" ht="13.95" customHeight="1" x14ac:dyDescent="0.3">
      <c r="A5" s="1"/>
      <c r="E5" s="53" t="s">
        <v>85</v>
      </c>
      <c r="F5" s="54" t="s">
        <v>126</v>
      </c>
      <c r="G5" s="45"/>
      <c r="H5" s="45"/>
      <c r="N5" s="2"/>
    </row>
    <row r="6" spans="1:14" x14ac:dyDescent="0.3">
      <c r="A6" s="1"/>
      <c r="N6" s="2"/>
    </row>
    <row r="7" spans="1:14" ht="21" x14ac:dyDescent="0.4">
      <c r="A7" s="46" t="s">
        <v>127</v>
      </c>
      <c r="B7" s="46">
        <v>2024</v>
      </c>
      <c r="C7" s="46">
        <v>2025</v>
      </c>
      <c r="E7" s="216" t="str">
        <f>"Chart for " &amp; F5</f>
        <v>Chart for Quick Ratio</v>
      </c>
      <c r="F7" s="217"/>
      <c r="G7" s="217"/>
      <c r="H7" s="217"/>
      <c r="I7" s="218"/>
      <c r="J7" s="30"/>
      <c r="K7" s="30"/>
      <c r="L7" s="30"/>
      <c r="M7" s="30"/>
      <c r="N7" s="2"/>
    </row>
    <row r="8" spans="1:14" ht="18" x14ac:dyDescent="0.35">
      <c r="A8" s="47" t="s">
        <v>128</v>
      </c>
      <c r="B8" s="48">
        <f>'Common Size (BS)'!B19/'Common Size (BS)'!B33</f>
        <v>6.4066822147249383</v>
      </c>
      <c r="C8" s="48">
        <f>'Common Size (BS)'!D19/'Common Size (BS)'!D33</f>
        <v>5.2425569888109225</v>
      </c>
      <c r="N8" s="2"/>
    </row>
    <row r="9" spans="1:14" ht="18" x14ac:dyDescent="0.35">
      <c r="A9" s="47" t="s">
        <v>126</v>
      </c>
      <c r="B9" s="48">
        <f>('Common Size (BS)'!B19-('Common Size (BS)'!B13+'Common Size (BS)'!B15))/'Common Size (BS)'!B33</f>
        <v>4.8250833740364678</v>
      </c>
      <c r="C9" s="48">
        <f>('Common Size (BS)'!D19-('Common Size (BS)'!D13+'Common Size (BS)'!D15))/'Common Size (BS)'!D33</f>
        <v>4.0536810889011781</v>
      </c>
      <c r="N9" s="2"/>
    </row>
    <row r="10" spans="1:14" ht="16.2" customHeight="1" x14ac:dyDescent="0.35">
      <c r="A10" s="95"/>
      <c r="B10" s="96"/>
      <c r="C10" s="96"/>
      <c r="N10" s="2"/>
    </row>
    <row r="11" spans="1:14" ht="15" customHeight="1" x14ac:dyDescent="0.3">
      <c r="A11" s="1"/>
      <c r="N11" s="2"/>
    </row>
    <row r="12" spans="1:14" x14ac:dyDescent="0.3">
      <c r="A12" s="1"/>
      <c r="N12" s="2"/>
    </row>
    <row r="13" spans="1:14" x14ac:dyDescent="0.3">
      <c r="A13" s="1"/>
      <c r="N13" s="2"/>
    </row>
    <row r="14" spans="1:14" x14ac:dyDescent="0.3">
      <c r="A14" s="1"/>
      <c r="B14" s="9" t="s">
        <v>92</v>
      </c>
      <c r="C14" s="9"/>
      <c r="N14" s="2"/>
    </row>
    <row r="15" spans="1:14" x14ac:dyDescent="0.3">
      <c r="A15" s="1"/>
      <c r="B15" s="9" t="s">
        <v>23</v>
      </c>
      <c r="C15" s="9" t="s">
        <v>24</v>
      </c>
      <c r="N15" s="2"/>
    </row>
    <row r="16" spans="1:14" x14ac:dyDescent="0.3">
      <c r="A16" s="1"/>
      <c r="B16" s="9">
        <v>2024</v>
      </c>
      <c r="C16" s="103">
        <f>VLOOKUP($F$5,$A$8:$C$9,MATCH(B16,$B$7:$C$7,0)+1,FALSE)</f>
        <v>4.8250833740364678</v>
      </c>
      <c r="N16" s="2"/>
    </row>
    <row r="17" spans="1:14" x14ac:dyDescent="0.3">
      <c r="A17" s="1"/>
      <c r="B17" s="9">
        <v>2025</v>
      </c>
      <c r="C17" s="103">
        <f>VLOOKUP($F$5,$A$8:$C$10,MATCH(B17,$B$7:$C$7,0)+1,FALSE)</f>
        <v>4.0536810889011781</v>
      </c>
      <c r="N17" s="2"/>
    </row>
    <row r="18" spans="1:14" x14ac:dyDescent="0.3">
      <c r="A18" s="1"/>
      <c r="N18" s="2"/>
    </row>
    <row r="19" spans="1:14" x14ac:dyDescent="0.3">
      <c r="A19" s="1"/>
      <c r="N19" s="2"/>
    </row>
    <row r="20" spans="1:14" x14ac:dyDescent="0.3">
      <c r="A20" s="1"/>
      <c r="N20" s="2"/>
    </row>
    <row r="21" spans="1:14" x14ac:dyDescent="0.3">
      <c r="A21" s="1"/>
      <c r="N21" s="2"/>
    </row>
    <row r="22" spans="1:14" x14ac:dyDescent="0.3">
      <c r="A22" s="1"/>
      <c r="N22" s="2"/>
    </row>
    <row r="23" spans="1:14" x14ac:dyDescent="0.3">
      <c r="A23" s="1"/>
      <c r="N23" s="2"/>
    </row>
    <row r="24" spans="1:14" x14ac:dyDescent="0.3">
      <c r="A24" s="1"/>
      <c r="N24" s="2"/>
    </row>
    <row r="25" spans="1:14" x14ac:dyDescent="0.3">
      <c r="A25" s="249"/>
      <c r="B25" s="250"/>
      <c r="G25" s="221">
        <v>2024</v>
      </c>
      <c r="H25" s="221"/>
      <c r="I25" s="221"/>
      <c r="J25" s="221">
        <v>2025</v>
      </c>
      <c r="K25" s="221"/>
      <c r="L25" s="221"/>
      <c r="N25" s="2"/>
    </row>
    <row r="26" spans="1:14" ht="14.4" customHeight="1" x14ac:dyDescent="0.3">
      <c r="A26" s="254" t="s">
        <v>129</v>
      </c>
      <c r="B26" s="223"/>
      <c r="C26" s="244" t="s">
        <v>130</v>
      </c>
      <c r="D26" s="244"/>
      <c r="E26" s="244"/>
      <c r="F26" s="244"/>
      <c r="G26" s="219" t="s">
        <v>131</v>
      </c>
      <c r="H26" s="219"/>
      <c r="I26" s="219"/>
      <c r="J26" s="219" t="s">
        <v>132</v>
      </c>
      <c r="K26" s="219"/>
      <c r="L26" s="219"/>
      <c r="N26" s="2"/>
    </row>
    <row r="27" spans="1:14" x14ac:dyDescent="0.3">
      <c r="A27" s="223"/>
      <c r="B27" s="223"/>
      <c r="C27" s="244"/>
      <c r="D27" s="244"/>
      <c r="E27" s="244"/>
      <c r="F27" s="244"/>
      <c r="G27" s="219"/>
      <c r="H27" s="219"/>
      <c r="I27" s="219"/>
      <c r="J27" s="219"/>
      <c r="K27" s="219"/>
      <c r="L27" s="219"/>
      <c r="N27" s="2"/>
    </row>
    <row r="28" spans="1:14" x14ac:dyDescent="0.3">
      <c r="A28" s="223"/>
      <c r="B28" s="223"/>
      <c r="C28" s="244"/>
      <c r="D28" s="244"/>
      <c r="E28" s="244"/>
      <c r="F28" s="244"/>
      <c r="G28" s="219"/>
      <c r="H28" s="219"/>
      <c r="I28" s="219"/>
      <c r="J28" s="219"/>
      <c r="K28" s="219"/>
      <c r="L28" s="219"/>
      <c r="N28" s="2"/>
    </row>
    <row r="29" spans="1:14" x14ac:dyDescent="0.3">
      <c r="A29" s="223"/>
      <c r="B29" s="223"/>
      <c r="C29" s="244"/>
      <c r="D29" s="244"/>
      <c r="E29" s="244"/>
      <c r="F29" s="244"/>
      <c r="G29" s="219"/>
      <c r="H29" s="219"/>
      <c r="I29" s="219"/>
      <c r="J29" s="219"/>
      <c r="K29" s="219"/>
      <c r="L29" s="219"/>
      <c r="N29" s="2"/>
    </row>
    <row r="30" spans="1:14" ht="75.75" customHeight="1" x14ac:dyDescent="0.3">
      <c r="A30" s="226"/>
      <c r="B30" s="227"/>
      <c r="C30" s="27"/>
      <c r="D30" s="27"/>
      <c r="E30" s="27"/>
      <c r="F30" s="27"/>
      <c r="G30" s="255" t="s">
        <v>133</v>
      </c>
      <c r="H30" s="256"/>
      <c r="I30" s="256"/>
      <c r="J30" s="256"/>
      <c r="K30" s="256"/>
      <c r="L30" s="256"/>
      <c r="N30" s="2"/>
    </row>
    <row r="31" spans="1:14" ht="16.95" customHeight="1" x14ac:dyDescent="0.3">
      <c r="A31" s="70"/>
      <c r="B31" s="27"/>
      <c r="C31" s="27"/>
      <c r="D31" s="27"/>
      <c r="E31" s="27"/>
      <c r="F31" s="27"/>
      <c r="G31" s="27"/>
      <c r="N31" s="2"/>
    </row>
    <row r="32" spans="1:14" x14ac:dyDescent="0.3">
      <c r="A32" s="1"/>
      <c r="G32" s="221">
        <v>2024</v>
      </c>
      <c r="H32" s="221"/>
      <c r="I32" s="221"/>
      <c r="J32" s="221">
        <v>2025</v>
      </c>
      <c r="K32" s="221"/>
      <c r="L32" s="221"/>
      <c r="N32" s="2"/>
    </row>
    <row r="33" spans="1:14" ht="14.4" customHeight="1" x14ac:dyDescent="0.3">
      <c r="A33" s="257" t="s">
        <v>134</v>
      </c>
      <c r="B33" s="231"/>
      <c r="C33" s="232" t="s">
        <v>135</v>
      </c>
      <c r="D33" s="233"/>
      <c r="E33" s="233"/>
      <c r="F33" s="233"/>
      <c r="G33" s="219" t="s">
        <v>136</v>
      </c>
      <c r="H33" s="219"/>
      <c r="I33" s="219"/>
      <c r="J33" s="219" t="s">
        <v>137</v>
      </c>
      <c r="K33" s="219"/>
      <c r="L33" s="219"/>
      <c r="N33" s="2"/>
    </row>
    <row r="34" spans="1:14" x14ac:dyDescent="0.3">
      <c r="A34" s="231"/>
      <c r="B34" s="231"/>
      <c r="C34" s="233"/>
      <c r="D34" s="233"/>
      <c r="E34" s="233"/>
      <c r="F34" s="233"/>
      <c r="G34" s="219"/>
      <c r="H34" s="219"/>
      <c r="I34" s="219"/>
      <c r="J34" s="219"/>
      <c r="K34" s="219"/>
      <c r="L34" s="219"/>
      <c r="N34" s="2"/>
    </row>
    <row r="35" spans="1:14" x14ac:dyDescent="0.3">
      <c r="A35" s="231"/>
      <c r="B35" s="231"/>
      <c r="C35" s="233"/>
      <c r="D35" s="233"/>
      <c r="E35" s="233"/>
      <c r="F35" s="233"/>
      <c r="G35" s="219"/>
      <c r="H35" s="219"/>
      <c r="I35" s="219"/>
      <c r="J35" s="219"/>
      <c r="K35" s="219"/>
      <c r="L35" s="219"/>
      <c r="N35" s="2"/>
    </row>
    <row r="36" spans="1:14" x14ac:dyDescent="0.3">
      <c r="A36" s="231"/>
      <c r="B36" s="231"/>
      <c r="C36" s="233"/>
      <c r="D36" s="233"/>
      <c r="E36" s="233"/>
      <c r="F36" s="233"/>
      <c r="G36" s="219"/>
      <c r="H36" s="219"/>
      <c r="I36" s="219"/>
      <c r="J36" s="219"/>
      <c r="K36" s="219"/>
      <c r="L36" s="219"/>
      <c r="N36" s="2"/>
    </row>
    <row r="37" spans="1:14" ht="50.4" customHeight="1" x14ac:dyDescent="0.3">
      <c r="A37" s="1"/>
      <c r="G37" s="258" t="s">
        <v>138</v>
      </c>
      <c r="H37" s="242"/>
      <c r="I37" s="242"/>
      <c r="J37" s="242"/>
      <c r="K37" s="242"/>
      <c r="L37" s="242"/>
      <c r="N37" s="2"/>
    </row>
    <row r="38" spans="1:14" ht="32.25" customHeight="1" x14ac:dyDescent="0.3">
      <c r="A38" s="1"/>
      <c r="G38" s="242"/>
      <c r="H38" s="242"/>
      <c r="I38" s="242"/>
      <c r="J38" s="242"/>
      <c r="K38" s="242"/>
      <c r="L38" s="242"/>
      <c r="N38" s="2"/>
    </row>
    <row r="39" spans="1:14" x14ac:dyDescent="0.3">
      <c r="A39" s="1"/>
      <c r="N39" s="2"/>
    </row>
    <row r="40" spans="1:14" x14ac:dyDescent="0.3">
      <c r="A40" s="112" t="s">
        <v>139</v>
      </c>
      <c r="G40" s="227"/>
      <c r="H40" s="227"/>
      <c r="I40" s="227"/>
      <c r="J40" s="227"/>
      <c r="K40" s="227"/>
      <c r="L40" s="227"/>
      <c r="N40" s="2"/>
    </row>
    <row r="41" spans="1:14" ht="13.2" customHeight="1" x14ac:dyDescent="0.3">
      <c r="A41" s="97"/>
      <c r="B41" s="43"/>
      <c r="C41" s="43"/>
      <c r="D41" s="43"/>
      <c r="E41" s="43"/>
      <c r="F41" s="43"/>
      <c r="G41" s="43"/>
      <c r="H41" s="43"/>
      <c r="I41" s="43"/>
      <c r="J41" s="43"/>
      <c r="K41" s="43"/>
      <c r="L41" s="43"/>
      <c r="N41" s="2"/>
    </row>
    <row r="42" spans="1:14" x14ac:dyDescent="0.3">
      <c r="A42" s="111" t="s">
        <v>140</v>
      </c>
      <c r="B42" s="43"/>
      <c r="C42" s="43"/>
      <c r="D42" s="43"/>
      <c r="E42" s="43"/>
      <c r="F42" s="43"/>
      <c r="G42" s="43"/>
      <c r="H42" s="43"/>
      <c r="I42" s="43"/>
      <c r="J42" s="43"/>
      <c r="K42" s="43"/>
      <c r="L42" s="43"/>
      <c r="N42" s="2"/>
    </row>
    <row r="43" spans="1:14" ht="17.399999999999999" customHeight="1" x14ac:dyDescent="0.3">
      <c r="A43" s="204" t="s">
        <v>141</v>
      </c>
      <c r="B43" s="205"/>
      <c r="C43" s="206"/>
      <c r="D43" s="52"/>
      <c r="E43" s="52"/>
      <c r="F43" s="52"/>
      <c r="G43" s="52"/>
      <c r="H43" s="52"/>
      <c r="I43" s="52"/>
      <c r="J43" s="52"/>
      <c r="K43" s="52"/>
      <c r="L43" s="52"/>
      <c r="N43" s="2"/>
    </row>
    <row r="44" spans="1:14" x14ac:dyDescent="0.3">
      <c r="A44" s="207"/>
      <c r="B44" s="208"/>
      <c r="C44" s="209"/>
      <c r="D44" s="43"/>
      <c r="E44" s="43"/>
      <c r="F44" s="43"/>
      <c r="G44" s="43"/>
      <c r="H44" s="43"/>
      <c r="I44" s="43"/>
      <c r="J44" s="43"/>
      <c r="K44" s="43"/>
      <c r="L44" s="43"/>
      <c r="N44" s="2"/>
    </row>
    <row r="45" spans="1:14" ht="15.6" customHeight="1" x14ac:dyDescent="0.3">
      <c r="A45" s="207"/>
      <c r="B45" s="208"/>
      <c r="C45" s="209"/>
      <c r="D45" s="43"/>
      <c r="E45" s="43"/>
      <c r="F45" s="43"/>
      <c r="G45" s="43"/>
      <c r="H45" s="43"/>
      <c r="I45" s="43"/>
      <c r="J45" s="43"/>
      <c r="K45" s="43"/>
      <c r="L45" s="43"/>
      <c r="N45" s="2"/>
    </row>
    <row r="46" spans="1:14" x14ac:dyDescent="0.3">
      <c r="A46" s="207"/>
      <c r="B46" s="208"/>
      <c r="C46" s="209"/>
      <c r="D46" s="43"/>
      <c r="E46" s="43"/>
      <c r="F46" s="43"/>
      <c r="G46" s="43"/>
      <c r="H46" s="43"/>
      <c r="I46" s="43"/>
      <c r="J46" s="43"/>
      <c r="K46" s="43"/>
      <c r="L46" s="43"/>
      <c r="N46" s="2"/>
    </row>
    <row r="47" spans="1:14" x14ac:dyDescent="0.3">
      <c r="A47" s="207"/>
      <c r="B47" s="208"/>
      <c r="C47" s="209"/>
      <c r="D47" s="43"/>
      <c r="E47" s="43"/>
      <c r="F47" s="43"/>
      <c r="G47" s="43"/>
      <c r="H47" s="43"/>
      <c r="I47" s="43"/>
      <c r="J47" s="43"/>
      <c r="K47" s="43"/>
      <c r="L47" s="43"/>
      <c r="N47" s="2"/>
    </row>
    <row r="48" spans="1:14" ht="15.6" customHeight="1" x14ac:dyDescent="0.3">
      <c r="A48" s="207"/>
      <c r="B48" s="208"/>
      <c r="C48" s="209"/>
      <c r="D48" s="43"/>
      <c r="E48" s="43"/>
      <c r="F48" s="43"/>
      <c r="G48" s="43"/>
      <c r="H48" s="43"/>
      <c r="I48" s="43"/>
      <c r="J48" s="43"/>
      <c r="K48" s="43"/>
      <c r="L48" s="43"/>
      <c r="N48" s="2"/>
    </row>
    <row r="49" spans="1:14" x14ac:dyDescent="0.3">
      <c r="A49" s="207"/>
      <c r="B49" s="208"/>
      <c r="C49" s="209"/>
      <c r="D49" s="43"/>
      <c r="E49" s="43"/>
      <c r="F49" s="43"/>
      <c r="G49" s="43"/>
      <c r="H49" s="43"/>
      <c r="I49" s="43"/>
      <c r="J49" s="43"/>
      <c r="K49" s="43"/>
      <c r="L49" s="43"/>
      <c r="N49" s="2"/>
    </row>
    <row r="50" spans="1:14" x14ac:dyDescent="0.3">
      <c r="A50" s="210"/>
      <c r="B50" s="211"/>
      <c r="C50" s="212"/>
      <c r="D50" s="43"/>
      <c r="E50" s="43"/>
      <c r="F50" s="43"/>
      <c r="G50" s="43"/>
      <c r="H50" s="43"/>
      <c r="I50" s="43"/>
      <c r="J50" s="43"/>
      <c r="K50" s="43"/>
      <c r="L50" s="43"/>
      <c r="N50" s="2"/>
    </row>
    <row r="51" spans="1:14" x14ac:dyDescent="0.3">
      <c r="A51" s="98"/>
      <c r="B51" s="52"/>
      <c r="C51" s="52"/>
      <c r="D51" s="43"/>
      <c r="E51" s="43"/>
      <c r="F51" s="43"/>
      <c r="G51" s="43"/>
      <c r="H51" s="43"/>
      <c r="I51" s="43"/>
      <c r="J51" s="43"/>
      <c r="K51" s="43"/>
      <c r="L51" s="43"/>
      <c r="N51" s="2"/>
    </row>
    <row r="52" spans="1:14" ht="42.6" customHeight="1" x14ac:dyDescent="0.3">
      <c r="A52" s="99"/>
      <c r="B52" s="100"/>
      <c r="C52" s="100"/>
      <c r="D52" s="100"/>
      <c r="E52" s="100"/>
      <c r="F52" s="100"/>
      <c r="G52" s="100"/>
      <c r="H52" s="100"/>
      <c r="I52" s="100"/>
      <c r="J52" s="100"/>
      <c r="K52" s="100"/>
      <c r="L52" s="100"/>
      <c r="M52" s="4"/>
      <c r="N52" s="5"/>
    </row>
    <row r="53" spans="1:14" x14ac:dyDescent="0.3">
      <c r="A53" s="43"/>
      <c r="B53" s="43"/>
      <c r="C53" s="43"/>
      <c r="D53" s="43"/>
      <c r="E53" s="43"/>
      <c r="F53" s="43"/>
      <c r="G53" s="43"/>
      <c r="H53" s="43"/>
      <c r="I53" s="43"/>
      <c r="J53" s="43"/>
      <c r="K53" s="43"/>
      <c r="L53" s="43"/>
    </row>
    <row r="54" spans="1:14" x14ac:dyDescent="0.3">
      <c r="A54" s="43"/>
      <c r="B54" s="43"/>
      <c r="C54" s="43"/>
      <c r="D54" s="43"/>
      <c r="E54" s="43"/>
      <c r="F54" s="43"/>
      <c r="G54" s="43"/>
      <c r="H54" s="43"/>
      <c r="I54" s="43"/>
      <c r="J54" s="43"/>
      <c r="K54" s="43"/>
      <c r="L54" s="43"/>
    </row>
    <row r="55" spans="1:14" x14ac:dyDescent="0.3">
      <c r="A55" s="43"/>
      <c r="B55" s="43"/>
      <c r="C55" s="43"/>
      <c r="D55" s="43"/>
      <c r="E55" s="43"/>
      <c r="F55" s="43"/>
      <c r="G55" s="43"/>
      <c r="H55" s="43"/>
      <c r="I55" s="43"/>
      <c r="J55" s="43"/>
      <c r="K55" s="43"/>
      <c r="L55" s="43"/>
    </row>
    <row r="56" spans="1:14" x14ac:dyDescent="0.3">
      <c r="A56" s="43"/>
      <c r="B56" s="43"/>
      <c r="C56" s="43"/>
      <c r="D56" s="43"/>
      <c r="E56" s="43"/>
      <c r="F56" s="43"/>
      <c r="G56" s="43"/>
      <c r="H56" s="43"/>
      <c r="I56" s="43"/>
      <c r="J56" s="43"/>
      <c r="K56" s="43"/>
      <c r="L56" s="43"/>
    </row>
    <row r="57" spans="1:14" x14ac:dyDescent="0.3">
      <c r="A57" s="43"/>
      <c r="B57" s="43"/>
      <c r="C57" s="43"/>
      <c r="D57" s="43"/>
      <c r="E57" s="43"/>
      <c r="F57" s="43"/>
      <c r="G57" s="43"/>
      <c r="H57" s="43"/>
      <c r="I57" s="43"/>
      <c r="J57" s="43"/>
      <c r="K57" s="43"/>
      <c r="L57" s="43"/>
    </row>
    <row r="58" spans="1:14" x14ac:dyDescent="0.3">
      <c r="A58" s="43"/>
      <c r="B58" s="43"/>
      <c r="C58" s="43"/>
      <c r="D58" s="43"/>
      <c r="E58" s="43"/>
      <c r="F58" s="43"/>
      <c r="G58" s="43"/>
      <c r="H58" s="43"/>
      <c r="I58" s="43"/>
      <c r="J58" s="43"/>
      <c r="K58" s="43"/>
      <c r="L58" s="43"/>
    </row>
    <row r="59" spans="1:14" ht="45" customHeight="1" x14ac:dyDescent="0.3">
      <c r="A59" s="43"/>
      <c r="B59" s="43"/>
      <c r="C59" s="43"/>
      <c r="D59" s="43"/>
      <c r="E59" s="43"/>
      <c r="F59" s="43"/>
      <c r="G59" s="43"/>
      <c r="H59" s="43"/>
      <c r="I59" s="43"/>
      <c r="J59" s="43"/>
      <c r="K59" s="43"/>
      <c r="L59" s="43"/>
    </row>
    <row r="60" spans="1:14" x14ac:dyDescent="0.3">
      <c r="A60" s="43"/>
      <c r="B60" s="43"/>
      <c r="C60" s="43"/>
      <c r="D60" s="43"/>
      <c r="E60" s="43"/>
      <c r="F60" s="43"/>
      <c r="G60" s="43"/>
      <c r="H60" s="43"/>
      <c r="I60" s="43"/>
      <c r="J60" s="43"/>
      <c r="K60" s="43"/>
      <c r="L60" s="43"/>
    </row>
    <row r="61" spans="1:14" x14ac:dyDescent="0.3">
      <c r="A61" s="43"/>
      <c r="B61" s="43"/>
      <c r="C61" s="43"/>
      <c r="D61" s="43"/>
      <c r="E61" s="43"/>
      <c r="F61" s="43"/>
      <c r="G61" s="43"/>
      <c r="H61" s="43"/>
      <c r="I61" s="43"/>
      <c r="J61" s="43"/>
      <c r="K61" s="43"/>
      <c r="L61" s="43"/>
    </row>
    <row r="62" spans="1:14" x14ac:dyDescent="0.3">
      <c r="A62" s="43"/>
      <c r="B62" s="43"/>
      <c r="C62" s="43"/>
      <c r="D62" s="43"/>
      <c r="E62" s="43"/>
      <c r="F62" s="43"/>
      <c r="G62" s="43"/>
      <c r="H62" s="43"/>
      <c r="I62" s="43"/>
      <c r="J62" s="43"/>
      <c r="K62" s="43"/>
      <c r="L62" s="43"/>
    </row>
    <row r="63" spans="1:14" x14ac:dyDescent="0.3">
      <c r="A63" s="43"/>
      <c r="B63" s="43"/>
      <c r="C63" s="43"/>
      <c r="D63" s="43"/>
      <c r="E63" s="43"/>
      <c r="F63" s="43"/>
      <c r="G63" s="43"/>
      <c r="H63" s="43"/>
      <c r="I63" s="43"/>
      <c r="J63" s="43"/>
      <c r="K63" s="43"/>
      <c r="L63" s="43"/>
    </row>
    <row r="64" spans="1:14" x14ac:dyDescent="0.3">
      <c r="A64" s="43"/>
      <c r="B64" s="43"/>
      <c r="C64" s="43"/>
      <c r="D64" s="43"/>
      <c r="E64" s="43"/>
      <c r="F64" s="43"/>
      <c r="G64" s="43"/>
      <c r="H64" s="43"/>
      <c r="I64" s="43"/>
      <c r="J64" s="43"/>
      <c r="K64" s="43"/>
      <c r="L64" s="43"/>
    </row>
  </sheetData>
  <mergeCells count="21">
    <mergeCell ref="A33:B36"/>
    <mergeCell ref="C33:F36"/>
    <mergeCell ref="G33:I36"/>
    <mergeCell ref="J33:L36"/>
    <mergeCell ref="A43:C50"/>
    <mergeCell ref="G37:L38"/>
    <mergeCell ref="G40:I40"/>
    <mergeCell ref="J40:L40"/>
    <mergeCell ref="G32:I32"/>
    <mergeCell ref="J32:L32"/>
    <mergeCell ref="A26:B29"/>
    <mergeCell ref="C26:F29"/>
    <mergeCell ref="G26:I29"/>
    <mergeCell ref="J26:L29"/>
    <mergeCell ref="A30:B30"/>
    <mergeCell ref="G30:L30"/>
    <mergeCell ref="A1:N3"/>
    <mergeCell ref="E7:I7"/>
    <mergeCell ref="A25:B25"/>
    <mergeCell ref="G25:I25"/>
    <mergeCell ref="J25:L25"/>
  </mergeCells>
  <conditionalFormatting sqref="B10">
    <cfRule type="colorScale" priority="18">
      <colorScale>
        <cfvo type="min"/>
        <cfvo type="percentile" val="50"/>
        <cfvo type="max"/>
        <color rgb="FFF8696B"/>
        <color rgb="FFFFEB84"/>
        <color rgb="FF63BE7B"/>
      </colorScale>
    </cfRule>
  </conditionalFormatting>
  <conditionalFormatting sqref="C10">
    <cfRule type="colorScale" priority="19">
      <colorScale>
        <cfvo type="min"/>
        <cfvo type="percentile" val="50"/>
        <cfvo type="max"/>
        <color rgb="FFF8696B"/>
        <color rgb="FFFFEB84"/>
        <color rgb="FF63BE7B"/>
      </colorScale>
    </cfRule>
  </conditionalFormatting>
  <dataValidations count="1">
    <dataValidation type="list" allowBlank="1" showInputMessage="1" showErrorMessage="1" sqref="F5" xr:uid="{EAB22C2C-C621-403D-8A4E-81005554C86B}">
      <formula1>$A$8:$A$9</formula1>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BD3851-7F17-436A-8A4C-1207A0E91A5D}">
  <sheetPr>
    <tabColor rgb="FFFFC000"/>
  </sheetPr>
  <dimension ref="A1:N79"/>
  <sheetViews>
    <sheetView zoomScale="92" workbookViewId="0">
      <selection activeCell="F5" sqref="F5:G5"/>
    </sheetView>
  </sheetViews>
  <sheetFormatPr defaultRowHeight="14.4" x14ac:dyDescent="0.3"/>
  <cols>
    <col min="1" max="1" width="49.6640625" customWidth="1"/>
    <col min="2" max="2" width="15.5546875" customWidth="1"/>
    <col min="3" max="3" width="15.44140625" customWidth="1"/>
    <col min="4" max="4" width="13.109375" customWidth="1"/>
    <col min="5" max="5" width="17.109375" customWidth="1"/>
    <col min="6" max="6" width="19.6640625" customWidth="1"/>
    <col min="7" max="7" width="13" customWidth="1"/>
    <col min="8" max="8" width="13.5546875" customWidth="1"/>
    <col min="9" max="9" width="12.6640625" customWidth="1"/>
    <col min="12" max="12" width="17.6640625" customWidth="1"/>
  </cols>
  <sheetData>
    <row r="1" spans="1:14" ht="15" customHeight="1" x14ac:dyDescent="0.3">
      <c r="A1" s="259" t="s">
        <v>142</v>
      </c>
      <c r="B1" s="259"/>
      <c r="C1" s="259"/>
      <c r="D1" s="259"/>
      <c r="E1" s="259"/>
      <c r="F1" s="259"/>
      <c r="G1" s="259"/>
      <c r="H1" s="259"/>
      <c r="I1" s="259"/>
      <c r="J1" s="259"/>
      <c r="K1" s="259"/>
      <c r="L1" s="259"/>
      <c r="M1" s="259"/>
      <c r="N1" s="259"/>
    </row>
    <row r="2" spans="1:14" x14ac:dyDescent="0.3">
      <c r="A2" s="259"/>
      <c r="B2" s="259"/>
      <c r="C2" s="259"/>
      <c r="D2" s="259"/>
      <c r="E2" s="259"/>
      <c r="F2" s="259"/>
      <c r="G2" s="259"/>
      <c r="H2" s="259"/>
      <c r="I2" s="259"/>
      <c r="J2" s="259"/>
      <c r="K2" s="259"/>
      <c r="L2" s="259"/>
      <c r="M2" s="259"/>
      <c r="N2" s="259"/>
    </row>
    <row r="3" spans="1:14" x14ac:dyDescent="0.3">
      <c r="A3" s="259"/>
      <c r="B3" s="259"/>
      <c r="C3" s="259"/>
      <c r="D3" s="259"/>
      <c r="E3" s="259"/>
      <c r="F3" s="259"/>
      <c r="G3" s="259"/>
      <c r="H3" s="259"/>
      <c r="I3" s="259"/>
      <c r="J3" s="259"/>
      <c r="K3" s="259"/>
      <c r="L3" s="259"/>
      <c r="M3" s="259"/>
      <c r="N3" s="259"/>
    </row>
    <row r="4" spans="1:14" x14ac:dyDescent="0.3">
      <c r="A4" s="1"/>
      <c r="N4" s="2"/>
    </row>
    <row r="5" spans="1:14" ht="16.95" customHeight="1" x14ac:dyDescent="0.3">
      <c r="A5" s="1"/>
      <c r="E5" s="53" t="s">
        <v>85</v>
      </c>
      <c r="F5" s="213" t="s">
        <v>148</v>
      </c>
      <c r="G5" s="215"/>
      <c r="H5" s="45"/>
      <c r="N5" s="2"/>
    </row>
    <row r="6" spans="1:14" x14ac:dyDescent="0.3">
      <c r="A6" s="1"/>
      <c r="N6" s="2"/>
    </row>
    <row r="7" spans="1:14" ht="16.95" customHeight="1" x14ac:dyDescent="0.4">
      <c r="A7" s="49" t="s">
        <v>144</v>
      </c>
      <c r="B7" s="44">
        <v>2024</v>
      </c>
      <c r="C7" s="44">
        <v>2025</v>
      </c>
      <c r="E7" s="260" t="str">
        <f>"Chart for " &amp; F5</f>
        <v>Chart for Inventory Turnover Ratio</v>
      </c>
      <c r="F7" s="261"/>
      <c r="G7" s="261"/>
      <c r="H7" s="261"/>
      <c r="I7" s="262"/>
      <c r="J7" s="30"/>
      <c r="K7" s="30"/>
      <c r="L7" s="30"/>
      <c r="M7" s="30"/>
      <c r="N7" s="2"/>
    </row>
    <row r="8" spans="1:14" ht="18" x14ac:dyDescent="0.35">
      <c r="A8" s="56" t="s">
        <v>143</v>
      </c>
      <c r="B8" s="68">
        <f>'Common Size (BS)'!B13*365/'Common Size (IS)'!B7</f>
        <v>88.306929171332683</v>
      </c>
      <c r="C8" s="68">
        <f>'Common Size (BS)'!D13*365/'Common Size (IS)'!D7</f>
        <v>86.932844313335266</v>
      </c>
      <c r="N8" s="2"/>
    </row>
    <row r="9" spans="1:14" ht="16.2" customHeight="1" x14ac:dyDescent="0.35">
      <c r="A9" s="132" t="s">
        <v>145</v>
      </c>
      <c r="B9" s="68">
        <f>'Common Size (BS)'!B14*365/'Common Size (IS)'!B6</f>
        <v>123.23096543327239</v>
      </c>
      <c r="C9" s="68">
        <f>'Common Size (BS)'!D14*365/'Common Size (IS)'!D6</f>
        <v>123.45269065996173</v>
      </c>
      <c r="N9" s="2"/>
    </row>
    <row r="10" spans="1:14" ht="15" customHeight="1" x14ac:dyDescent="0.35">
      <c r="A10" s="56" t="s">
        <v>146</v>
      </c>
      <c r="B10" s="68">
        <f>'Common Size (BS)'!B29*365/'Common Size (IS)'!B7</f>
        <v>34.970310887389928</v>
      </c>
      <c r="C10" s="68">
        <f>'Trend (BS)'!C29*365/'Trend (IS)'!C6</f>
        <v>26.009937771067587</v>
      </c>
      <c r="N10" s="2"/>
    </row>
    <row r="11" spans="1:14" ht="18" x14ac:dyDescent="0.35">
      <c r="A11" s="157" t="s">
        <v>147</v>
      </c>
      <c r="B11" s="158">
        <f>B8+B9-B10</f>
        <v>176.56758371721514</v>
      </c>
      <c r="C11" s="158">
        <f>C8+C9-C10</f>
        <v>184.37559720222941</v>
      </c>
      <c r="N11" s="2"/>
    </row>
    <row r="12" spans="1:14" ht="18" x14ac:dyDescent="0.35">
      <c r="A12" s="160" t="s">
        <v>148</v>
      </c>
      <c r="B12" s="161">
        <f>'Common Size (IS)'!B6/'Common Size (BS)'!B13</f>
        <v>6.8210614041902602</v>
      </c>
      <c r="C12" s="161">
        <f>'Common Size (IS)'!D6/'Common Size (BS)'!D13</f>
        <v>6.6014192151069251</v>
      </c>
      <c r="N12" s="2"/>
    </row>
    <row r="13" spans="1:14" ht="18.600000000000001" thickBot="1" x14ac:dyDescent="0.4">
      <c r="A13" s="162"/>
      <c r="B13" s="163"/>
      <c r="C13" s="163"/>
      <c r="N13" s="2"/>
    </row>
    <row r="14" spans="1:14" ht="15" thickBot="1" x14ac:dyDescent="0.35">
      <c r="A14" s="1"/>
      <c r="B14" s="164" t="s">
        <v>92</v>
      </c>
      <c r="C14" s="165"/>
      <c r="N14" s="2"/>
    </row>
    <row r="15" spans="1:14" x14ac:dyDescent="0.3">
      <c r="A15" s="1"/>
      <c r="B15" s="159" t="s">
        <v>23</v>
      </c>
      <c r="C15" s="159" t="s">
        <v>24</v>
      </c>
      <c r="N15" s="2"/>
    </row>
    <row r="16" spans="1:14" x14ac:dyDescent="0.3">
      <c r="A16" s="1"/>
      <c r="B16" s="9">
        <v>2024</v>
      </c>
      <c r="C16" s="103">
        <f>VLOOKUP($F$5,$A$8:$C$12,MATCH(B16,$B$7:$C$7,0)+1,FALSE)</f>
        <v>6.8210614041902602</v>
      </c>
      <c r="N16" s="2"/>
    </row>
    <row r="17" spans="1:14" x14ac:dyDescent="0.3">
      <c r="A17" s="1"/>
      <c r="B17" s="9">
        <v>2025</v>
      </c>
      <c r="C17" s="103">
        <f>VLOOKUP($F$5,$A$8:$C$12,MATCH(B17,$B$7:$C$7,0)+1,FALSE)</f>
        <v>6.6014192151069251</v>
      </c>
      <c r="N17" s="2"/>
    </row>
    <row r="18" spans="1:14" x14ac:dyDescent="0.3">
      <c r="A18" s="1"/>
      <c r="N18" s="2"/>
    </row>
    <row r="19" spans="1:14" x14ac:dyDescent="0.3">
      <c r="A19" s="1"/>
      <c r="N19" s="2"/>
    </row>
    <row r="20" spans="1:14" x14ac:dyDescent="0.3">
      <c r="A20" s="1"/>
      <c r="N20" s="2"/>
    </row>
    <row r="21" spans="1:14" x14ac:dyDescent="0.3">
      <c r="A21" s="1"/>
      <c r="N21" s="2"/>
    </row>
    <row r="22" spans="1:14" x14ac:dyDescent="0.3">
      <c r="A22" s="1"/>
      <c r="N22" s="2"/>
    </row>
    <row r="23" spans="1:14" x14ac:dyDescent="0.3">
      <c r="A23" s="1"/>
      <c r="N23" s="2"/>
    </row>
    <row r="24" spans="1:14" ht="16.95" customHeight="1" x14ac:dyDescent="0.3">
      <c r="A24" s="70"/>
      <c r="B24" s="27"/>
      <c r="C24" s="27"/>
      <c r="D24" s="27"/>
      <c r="E24" s="27"/>
      <c r="F24" s="27"/>
      <c r="G24" s="27"/>
      <c r="N24" s="2"/>
    </row>
    <row r="25" spans="1:14" x14ac:dyDescent="0.3">
      <c r="A25" s="1"/>
      <c r="G25" s="221">
        <v>2024</v>
      </c>
      <c r="H25" s="221"/>
      <c r="I25" s="221"/>
      <c r="J25" s="221">
        <v>2025</v>
      </c>
      <c r="K25" s="221"/>
      <c r="L25" s="221"/>
      <c r="N25" s="2"/>
    </row>
    <row r="26" spans="1:14" ht="14.4" customHeight="1" x14ac:dyDescent="0.3">
      <c r="A26" s="264" t="s">
        <v>149</v>
      </c>
      <c r="B26" s="231"/>
      <c r="C26" s="232" t="s">
        <v>150</v>
      </c>
      <c r="D26" s="233"/>
      <c r="E26" s="233"/>
      <c r="F26" s="233"/>
      <c r="G26" s="219" t="s">
        <v>151</v>
      </c>
      <c r="H26" s="219"/>
      <c r="I26" s="219"/>
      <c r="J26" s="219" t="s">
        <v>152</v>
      </c>
      <c r="K26" s="219"/>
      <c r="L26" s="219"/>
      <c r="N26" s="2"/>
    </row>
    <row r="27" spans="1:14" x14ac:dyDescent="0.3">
      <c r="A27" s="231"/>
      <c r="B27" s="231"/>
      <c r="C27" s="233"/>
      <c r="D27" s="233"/>
      <c r="E27" s="233"/>
      <c r="F27" s="233"/>
      <c r="G27" s="219"/>
      <c r="H27" s="219"/>
      <c r="I27" s="219"/>
      <c r="J27" s="219"/>
      <c r="K27" s="219"/>
      <c r="L27" s="219"/>
      <c r="N27" s="2"/>
    </row>
    <row r="28" spans="1:14" x14ac:dyDescent="0.3">
      <c r="A28" s="231"/>
      <c r="B28" s="231"/>
      <c r="C28" s="233"/>
      <c r="D28" s="233"/>
      <c r="E28" s="233"/>
      <c r="F28" s="233"/>
      <c r="G28" s="219"/>
      <c r="H28" s="219"/>
      <c r="I28" s="219"/>
      <c r="J28" s="219"/>
      <c r="K28" s="219"/>
      <c r="L28" s="219"/>
      <c r="N28" s="2"/>
    </row>
    <row r="29" spans="1:14" x14ac:dyDescent="0.3">
      <c r="A29" s="231"/>
      <c r="B29" s="231"/>
      <c r="C29" s="233"/>
      <c r="D29" s="233"/>
      <c r="E29" s="233"/>
      <c r="F29" s="233"/>
      <c r="G29" s="219"/>
      <c r="H29" s="219"/>
      <c r="I29" s="219"/>
      <c r="J29" s="219"/>
      <c r="K29" s="219"/>
      <c r="L29" s="219"/>
      <c r="N29" s="2"/>
    </row>
    <row r="30" spans="1:14" ht="38.4" customHeight="1" x14ac:dyDescent="0.3">
      <c r="A30" s="1"/>
      <c r="G30" s="234" t="s">
        <v>153</v>
      </c>
      <c r="H30" s="265"/>
      <c r="I30" s="265"/>
      <c r="J30" s="265"/>
      <c r="K30" s="265"/>
      <c r="L30" s="266"/>
      <c r="N30" s="2"/>
    </row>
    <row r="31" spans="1:14" x14ac:dyDescent="0.3">
      <c r="A31" s="1"/>
      <c r="G31" s="267"/>
      <c r="H31" s="268"/>
      <c r="I31" s="268"/>
      <c r="J31" s="268"/>
      <c r="K31" s="268"/>
      <c r="L31" s="269"/>
      <c r="N31" s="2"/>
    </row>
    <row r="32" spans="1:14" x14ac:dyDescent="0.3">
      <c r="A32" s="1"/>
      <c r="N32" s="2"/>
    </row>
    <row r="33" spans="1:14" x14ac:dyDescent="0.3">
      <c r="A33" s="1"/>
      <c r="G33" s="221">
        <v>2024</v>
      </c>
      <c r="H33" s="221"/>
      <c r="I33" s="221"/>
      <c r="J33" s="221">
        <v>2025</v>
      </c>
      <c r="K33" s="221"/>
      <c r="L33" s="221"/>
      <c r="N33" s="2"/>
    </row>
    <row r="34" spans="1:14" ht="13.2" customHeight="1" x14ac:dyDescent="0.3">
      <c r="A34" s="263" t="s">
        <v>154</v>
      </c>
      <c r="B34" s="231"/>
      <c r="C34" s="232" t="s">
        <v>155</v>
      </c>
      <c r="D34" s="233"/>
      <c r="E34" s="233"/>
      <c r="F34" s="233"/>
      <c r="G34" s="219" t="s">
        <v>156</v>
      </c>
      <c r="H34" s="219"/>
      <c r="I34" s="219"/>
      <c r="J34" s="219" t="s">
        <v>157</v>
      </c>
      <c r="K34" s="219"/>
      <c r="L34" s="219"/>
      <c r="N34" s="2"/>
    </row>
    <row r="35" spans="1:14" x14ac:dyDescent="0.3">
      <c r="A35" s="231"/>
      <c r="B35" s="231"/>
      <c r="C35" s="233"/>
      <c r="D35" s="233"/>
      <c r="E35" s="233"/>
      <c r="F35" s="233"/>
      <c r="G35" s="219"/>
      <c r="H35" s="219"/>
      <c r="I35" s="219"/>
      <c r="J35" s="219"/>
      <c r="K35" s="219"/>
      <c r="L35" s="219"/>
      <c r="N35" s="2"/>
    </row>
    <row r="36" spans="1:14" ht="16.95" customHeight="1" x14ac:dyDescent="0.3">
      <c r="A36" s="231"/>
      <c r="B36" s="231"/>
      <c r="C36" s="233"/>
      <c r="D36" s="233"/>
      <c r="E36" s="233"/>
      <c r="F36" s="233"/>
      <c r="G36" s="219"/>
      <c r="H36" s="219"/>
      <c r="I36" s="219"/>
      <c r="J36" s="219"/>
      <c r="K36" s="219"/>
      <c r="L36" s="219"/>
      <c r="N36" s="2"/>
    </row>
    <row r="37" spans="1:14" x14ac:dyDescent="0.3">
      <c r="A37" s="231"/>
      <c r="B37" s="231"/>
      <c r="C37" s="233"/>
      <c r="D37" s="233"/>
      <c r="E37" s="233"/>
      <c r="F37" s="233"/>
      <c r="G37" s="219"/>
      <c r="H37" s="219"/>
      <c r="I37" s="219"/>
      <c r="J37" s="219"/>
      <c r="K37" s="219"/>
      <c r="L37" s="219"/>
      <c r="N37" s="2"/>
    </row>
    <row r="38" spans="1:14" ht="15.6" customHeight="1" x14ac:dyDescent="0.3">
      <c r="A38" s="1"/>
      <c r="G38" s="270" t="s">
        <v>158</v>
      </c>
      <c r="H38" s="242"/>
      <c r="I38" s="242"/>
      <c r="J38" s="242"/>
      <c r="K38" s="242"/>
      <c r="L38" s="242"/>
      <c r="N38" s="2"/>
    </row>
    <row r="39" spans="1:14" ht="50.25" customHeight="1" x14ac:dyDescent="0.3">
      <c r="A39" s="1"/>
      <c r="G39" s="242"/>
      <c r="H39" s="242"/>
      <c r="I39" s="242"/>
      <c r="J39" s="242"/>
      <c r="K39" s="242"/>
      <c r="L39" s="242"/>
      <c r="N39" s="2"/>
    </row>
    <row r="40" spans="1:14" x14ac:dyDescent="0.3">
      <c r="A40" s="97"/>
      <c r="B40" s="43"/>
      <c r="C40" s="43"/>
      <c r="D40" s="43"/>
      <c r="E40" s="43"/>
      <c r="F40" s="43"/>
      <c r="G40" s="43"/>
      <c r="H40" s="43"/>
      <c r="I40" s="43"/>
      <c r="J40" s="43"/>
      <c r="K40" s="43"/>
      <c r="L40" s="43"/>
      <c r="N40" s="2"/>
    </row>
    <row r="41" spans="1:14" ht="15.6" customHeight="1" x14ac:dyDescent="0.3">
      <c r="A41" s="1"/>
      <c r="G41" s="221">
        <v>2024</v>
      </c>
      <c r="H41" s="221"/>
      <c r="I41" s="221"/>
      <c r="J41" s="221">
        <v>2025</v>
      </c>
      <c r="K41" s="221"/>
      <c r="L41" s="221"/>
      <c r="N41" s="2"/>
    </row>
    <row r="42" spans="1:14" x14ac:dyDescent="0.3">
      <c r="A42" s="282" t="s">
        <v>159</v>
      </c>
      <c r="B42" s="231"/>
      <c r="C42" s="232" t="s">
        <v>160</v>
      </c>
      <c r="D42" s="233"/>
      <c r="E42" s="233"/>
      <c r="F42" s="233"/>
      <c r="G42" s="219" t="s">
        <v>161</v>
      </c>
      <c r="H42" s="219"/>
      <c r="I42" s="219"/>
      <c r="J42" s="219" t="s">
        <v>162</v>
      </c>
      <c r="K42" s="219"/>
      <c r="L42" s="219"/>
      <c r="N42" s="2"/>
    </row>
    <row r="43" spans="1:14" x14ac:dyDescent="0.3">
      <c r="A43" s="231"/>
      <c r="B43" s="231"/>
      <c r="C43" s="233"/>
      <c r="D43" s="233"/>
      <c r="E43" s="233"/>
      <c r="F43" s="233"/>
      <c r="G43" s="219"/>
      <c r="H43" s="219"/>
      <c r="I43" s="219"/>
      <c r="J43" s="219"/>
      <c r="K43" s="219"/>
      <c r="L43" s="219"/>
      <c r="N43" s="2"/>
    </row>
    <row r="44" spans="1:14" x14ac:dyDescent="0.3">
      <c r="A44" s="231"/>
      <c r="B44" s="231"/>
      <c r="C44" s="233"/>
      <c r="D44" s="233"/>
      <c r="E44" s="233"/>
      <c r="F44" s="233"/>
      <c r="G44" s="219"/>
      <c r="H44" s="219"/>
      <c r="I44" s="219"/>
      <c r="J44" s="219"/>
      <c r="K44" s="219"/>
      <c r="L44" s="219"/>
      <c r="N44" s="2"/>
    </row>
    <row r="45" spans="1:14" ht="15.6" hidden="1" customHeight="1" x14ac:dyDescent="0.3">
      <c r="A45" s="231"/>
      <c r="B45" s="231"/>
      <c r="C45" s="233"/>
      <c r="D45" s="233"/>
      <c r="E45" s="233"/>
      <c r="F45" s="233"/>
      <c r="G45" s="219"/>
      <c r="H45" s="219"/>
      <c r="I45" s="219"/>
      <c r="J45" s="219"/>
      <c r="K45" s="219"/>
      <c r="L45" s="219"/>
      <c r="N45" s="2"/>
    </row>
    <row r="46" spans="1:14" x14ac:dyDescent="0.3">
      <c r="A46" s="1"/>
      <c r="G46" s="270" t="s">
        <v>163</v>
      </c>
      <c r="H46" s="242"/>
      <c r="I46" s="242"/>
      <c r="J46" s="242"/>
      <c r="K46" s="242"/>
      <c r="L46" s="242"/>
      <c r="N46" s="2"/>
    </row>
    <row r="47" spans="1:14" ht="57" customHeight="1" x14ac:dyDescent="0.3">
      <c r="A47" s="1"/>
      <c r="G47" s="242"/>
      <c r="H47" s="242"/>
      <c r="I47" s="242"/>
      <c r="J47" s="242"/>
      <c r="K47" s="242"/>
      <c r="L47" s="242"/>
      <c r="N47" s="2"/>
    </row>
    <row r="48" spans="1:14" ht="15.75" customHeight="1" x14ac:dyDescent="0.3">
      <c r="A48" s="97"/>
      <c r="B48" s="43"/>
      <c r="C48" s="43"/>
      <c r="D48" s="43"/>
      <c r="E48" s="43"/>
      <c r="F48" s="43"/>
      <c r="G48" s="43"/>
      <c r="H48" s="43"/>
      <c r="I48" s="43"/>
      <c r="J48" s="43"/>
      <c r="K48" s="43"/>
      <c r="L48" s="43"/>
      <c r="N48" s="2"/>
    </row>
    <row r="49" spans="1:14" x14ac:dyDescent="0.3">
      <c r="A49" s="1"/>
      <c r="G49" s="221">
        <v>2024</v>
      </c>
      <c r="H49" s="221"/>
      <c r="I49" s="221"/>
      <c r="J49" s="221">
        <v>2025</v>
      </c>
      <c r="K49" s="221"/>
      <c r="L49" s="221"/>
      <c r="N49" s="2"/>
    </row>
    <row r="50" spans="1:14" x14ac:dyDescent="0.3">
      <c r="A50" s="263" t="s">
        <v>164</v>
      </c>
      <c r="B50" s="231"/>
      <c r="C50" s="232" t="s">
        <v>165</v>
      </c>
      <c r="D50" s="233"/>
      <c r="E50" s="233"/>
      <c r="F50" s="233"/>
      <c r="G50" s="219" t="s">
        <v>166</v>
      </c>
      <c r="H50" s="219"/>
      <c r="I50" s="219"/>
      <c r="J50" s="219" t="s">
        <v>167</v>
      </c>
      <c r="K50" s="219"/>
      <c r="L50" s="219"/>
      <c r="N50" s="2"/>
    </row>
    <row r="51" spans="1:14" x14ac:dyDescent="0.3">
      <c r="A51" s="231"/>
      <c r="B51" s="231"/>
      <c r="C51" s="233"/>
      <c r="D51" s="233"/>
      <c r="E51" s="233"/>
      <c r="F51" s="233"/>
      <c r="G51" s="219"/>
      <c r="H51" s="219"/>
      <c r="I51" s="219"/>
      <c r="J51" s="219"/>
      <c r="K51" s="219"/>
      <c r="L51" s="219"/>
      <c r="N51" s="2"/>
    </row>
    <row r="52" spans="1:14" ht="15" customHeight="1" x14ac:dyDescent="0.3">
      <c r="A52" s="231"/>
      <c r="B52" s="231"/>
      <c r="C52" s="233"/>
      <c r="D52" s="233"/>
      <c r="E52" s="233"/>
      <c r="F52" s="233"/>
      <c r="G52" s="219"/>
      <c r="H52" s="219"/>
      <c r="I52" s="219"/>
      <c r="J52" s="219"/>
      <c r="K52" s="219"/>
      <c r="L52" s="219"/>
      <c r="N52" s="2"/>
    </row>
    <row r="53" spans="1:14" x14ac:dyDescent="0.3">
      <c r="A53" s="231"/>
      <c r="B53" s="231"/>
      <c r="C53" s="233"/>
      <c r="D53" s="233"/>
      <c r="E53" s="233"/>
      <c r="F53" s="233"/>
      <c r="G53" s="219"/>
      <c r="H53" s="219"/>
      <c r="I53" s="219"/>
      <c r="J53" s="219"/>
      <c r="K53" s="219"/>
      <c r="L53" s="219"/>
      <c r="N53" s="2"/>
    </row>
    <row r="54" spans="1:14" x14ac:dyDescent="0.3">
      <c r="A54" s="1"/>
      <c r="G54" s="270" t="s">
        <v>168</v>
      </c>
      <c r="H54" s="242"/>
      <c r="I54" s="242"/>
      <c r="J54" s="242"/>
      <c r="K54" s="242"/>
      <c r="L54" s="242"/>
      <c r="N54" s="2"/>
    </row>
    <row r="55" spans="1:14" ht="30.75" customHeight="1" x14ac:dyDescent="0.3">
      <c r="A55" s="1"/>
      <c r="G55" s="242"/>
      <c r="H55" s="242"/>
      <c r="I55" s="242"/>
      <c r="J55" s="242"/>
      <c r="K55" s="242"/>
      <c r="L55" s="242"/>
      <c r="N55" s="2"/>
    </row>
    <row r="56" spans="1:14" x14ac:dyDescent="0.3">
      <c r="A56" s="97"/>
      <c r="B56" s="43"/>
      <c r="C56" s="43"/>
      <c r="D56" s="43"/>
      <c r="E56" s="43"/>
      <c r="F56" s="43"/>
      <c r="G56" s="43"/>
      <c r="H56" s="43"/>
      <c r="I56" s="43"/>
      <c r="J56" s="43"/>
      <c r="K56" s="43"/>
      <c r="L56" s="43"/>
      <c r="N56" s="2"/>
    </row>
    <row r="57" spans="1:14" x14ac:dyDescent="0.3">
      <c r="A57" s="1"/>
      <c r="G57" s="221">
        <v>2024</v>
      </c>
      <c r="H57" s="221"/>
      <c r="I57" s="221"/>
      <c r="J57" s="221">
        <v>2025</v>
      </c>
      <c r="K57" s="221"/>
      <c r="L57" s="221"/>
      <c r="N57" s="2"/>
    </row>
    <row r="58" spans="1:14" x14ac:dyDescent="0.3">
      <c r="A58" s="280" t="s">
        <v>267</v>
      </c>
      <c r="B58" s="281"/>
      <c r="C58" s="232" t="s">
        <v>268</v>
      </c>
      <c r="D58" s="233"/>
      <c r="E58" s="233"/>
      <c r="F58" s="233"/>
      <c r="G58" s="219" t="s">
        <v>269</v>
      </c>
      <c r="H58" s="219"/>
      <c r="I58" s="219"/>
      <c r="J58" s="219" t="s">
        <v>270</v>
      </c>
      <c r="K58" s="219"/>
      <c r="L58" s="219"/>
      <c r="N58" s="2"/>
    </row>
    <row r="59" spans="1:14" x14ac:dyDescent="0.3">
      <c r="A59" s="281"/>
      <c r="B59" s="281"/>
      <c r="C59" s="233"/>
      <c r="D59" s="233"/>
      <c r="E59" s="233"/>
      <c r="F59" s="233"/>
      <c r="G59" s="219"/>
      <c r="H59" s="219"/>
      <c r="I59" s="219"/>
      <c r="J59" s="219"/>
      <c r="K59" s="219"/>
      <c r="L59" s="219"/>
      <c r="N59" s="2"/>
    </row>
    <row r="60" spans="1:14" x14ac:dyDescent="0.3">
      <c r="A60" s="281"/>
      <c r="B60" s="281"/>
      <c r="C60" s="233"/>
      <c r="D60" s="233"/>
      <c r="E60" s="233"/>
      <c r="F60" s="233"/>
      <c r="G60" s="219"/>
      <c r="H60" s="219"/>
      <c r="I60" s="219"/>
      <c r="J60" s="219"/>
      <c r="K60" s="219"/>
      <c r="L60" s="219"/>
      <c r="N60" s="2"/>
    </row>
    <row r="61" spans="1:14" x14ac:dyDescent="0.3">
      <c r="A61" s="281"/>
      <c r="B61" s="281"/>
      <c r="C61" s="233"/>
      <c r="D61" s="233"/>
      <c r="E61" s="233"/>
      <c r="F61" s="233"/>
      <c r="G61" s="219"/>
      <c r="H61" s="219"/>
      <c r="I61" s="219"/>
      <c r="J61" s="219"/>
      <c r="K61" s="219"/>
      <c r="L61" s="219"/>
      <c r="N61" s="2"/>
    </row>
    <row r="62" spans="1:14" x14ac:dyDescent="0.3">
      <c r="A62" s="1"/>
      <c r="G62" s="270" t="s">
        <v>271</v>
      </c>
      <c r="H62" s="242"/>
      <c r="I62" s="242"/>
      <c r="J62" s="242"/>
      <c r="K62" s="242"/>
      <c r="L62" s="242"/>
      <c r="N62" s="2"/>
    </row>
    <row r="63" spans="1:14" ht="30.75" customHeight="1" x14ac:dyDescent="0.3">
      <c r="A63" s="1"/>
      <c r="G63" s="242"/>
      <c r="H63" s="242"/>
      <c r="I63" s="242"/>
      <c r="J63" s="242"/>
      <c r="K63" s="242"/>
      <c r="L63" s="242"/>
      <c r="N63" s="2"/>
    </row>
    <row r="64" spans="1:14" x14ac:dyDescent="0.3">
      <c r="A64" s="1"/>
      <c r="G64" s="166"/>
      <c r="H64" s="166"/>
      <c r="I64" s="166"/>
      <c r="J64" s="166"/>
      <c r="K64" s="166"/>
      <c r="L64" s="166"/>
      <c r="N64" s="2"/>
    </row>
    <row r="65" spans="1:14" x14ac:dyDescent="0.3">
      <c r="A65" s="1"/>
      <c r="G65" s="166"/>
      <c r="H65" s="166"/>
      <c r="I65" s="166"/>
      <c r="J65" s="166"/>
      <c r="K65" s="166"/>
      <c r="L65" s="166"/>
      <c r="N65" s="2"/>
    </row>
    <row r="66" spans="1:14" x14ac:dyDescent="0.3">
      <c r="A66" s="112" t="s">
        <v>139</v>
      </c>
      <c r="G66" s="227"/>
      <c r="H66" s="227"/>
      <c r="I66" s="227"/>
      <c r="J66" s="227"/>
      <c r="K66" s="227"/>
      <c r="L66" s="227"/>
      <c r="N66" s="2"/>
    </row>
    <row r="67" spans="1:14" x14ac:dyDescent="0.3">
      <c r="A67" s="97"/>
      <c r="B67" s="43"/>
      <c r="C67" s="43"/>
      <c r="D67" s="43"/>
      <c r="E67" s="43"/>
      <c r="F67" s="43"/>
      <c r="G67" s="43"/>
      <c r="H67" s="43"/>
      <c r="I67" s="43"/>
      <c r="J67" s="43"/>
      <c r="K67" s="43"/>
      <c r="L67" s="43"/>
      <c r="N67" s="2"/>
    </row>
    <row r="68" spans="1:14" ht="15" thickBot="1" x14ac:dyDescent="0.35">
      <c r="A68" s="111" t="s">
        <v>169</v>
      </c>
      <c r="B68" s="43"/>
      <c r="C68" s="43"/>
      <c r="D68" s="43"/>
      <c r="E68" s="43"/>
      <c r="F68" s="43"/>
      <c r="G68" s="43"/>
      <c r="H68" s="43"/>
      <c r="I68" s="43"/>
      <c r="J68" s="43"/>
      <c r="K68" s="43"/>
      <c r="L68" s="43"/>
      <c r="N68" s="2"/>
    </row>
    <row r="69" spans="1:14" ht="18" customHeight="1" x14ac:dyDescent="0.3">
      <c r="A69" s="271" t="s">
        <v>272</v>
      </c>
      <c r="B69" s="272"/>
      <c r="C69" s="273"/>
      <c r="D69" s="52"/>
      <c r="E69" s="52"/>
      <c r="F69" s="52"/>
      <c r="G69" s="52"/>
      <c r="H69" s="52"/>
      <c r="I69" s="52"/>
      <c r="J69" s="52"/>
      <c r="K69" s="52"/>
      <c r="L69" s="52"/>
      <c r="N69" s="2"/>
    </row>
    <row r="70" spans="1:14" x14ac:dyDescent="0.3">
      <c r="A70" s="274"/>
      <c r="B70" s="275"/>
      <c r="C70" s="276"/>
      <c r="D70" s="43"/>
      <c r="E70" s="43"/>
      <c r="F70" s="43"/>
      <c r="G70" s="43"/>
      <c r="H70" s="43"/>
      <c r="I70" s="43"/>
      <c r="J70" s="43"/>
      <c r="K70" s="43"/>
      <c r="L70" s="43"/>
      <c r="N70" s="2"/>
    </row>
    <row r="71" spans="1:14" x14ac:dyDescent="0.3">
      <c r="A71" s="274"/>
      <c r="B71" s="275"/>
      <c r="C71" s="276"/>
      <c r="N71" s="2"/>
    </row>
    <row r="72" spans="1:14" x14ac:dyDescent="0.3">
      <c r="A72" s="274"/>
      <c r="B72" s="275"/>
      <c r="C72" s="276"/>
      <c r="N72" s="2"/>
    </row>
    <row r="73" spans="1:14" x14ac:dyDescent="0.3">
      <c r="A73" s="274"/>
      <c r="B73" s="275"/>
      <c r="C73" s="276"/>
      <c r="N73" s="2"/>
    </row>
    <row r="74" spans="1:14" x14ac:dyDescent="0.3">
      <c r="A74" s="274"/>
      <c r="B74" s="275"/>
      <c r="C74" s="276"/>
      <c r="N74" s="2"/>
    </row>
    <row r="75" spans="1:14" ht="35.25" customHeight="1" thickBot="1" x14ac:dyDescent="0.35">
      <c r="A75" s="277"/>
      <c r="B75" s="278"/>
      <c r="C75" s="279"/>
      <c r="N75" s="2"/>
    </row>
    <row r="76" spans="1:14" x14ac:dyDescent="0.3">
      <c r="A76" s="98"/>
      <c r="B76" s="52"/>
      <c r="C76" s="52"/>
      <c r="N76" s="2"/>
    </row>
    <row r="77" spans="1:14" x14ac:dyDescent="0.3">
      <c r="A77" s="98"/>
      <c r="B77" s="52"/>
      <c r="C77" s="52"/>
      <c r="N77" s="2"/>
    </row>
    <row r="78" spans="1:14" x14ac:dyDescent="0.3">
      <c r="A78" s="101"/>
      <c r="B78" s="102"/>
      <c r="C78" s="102"/>
      <c r="D78" s="4"/>
      <c r="E78" s="4"/>
      <c r="F78" s="4"/>
      <c r="G78" s="4"/>
      <c r="H78" s="4"/>
      <c r="I78" s="4"/>
      <c r="J78" s="4"/>
      <c r="K78" s="4"/>
      <c r="L78" s="4"/>
      <c r="M78" s="4"/>
      <c r="N78" s="5"/>
    </row>
    <row r="79" spans="1:14" x14ac:dyDescent="0.3">
      <c r="A79" s="52"/>
      <c r="B79" s="52"/>
      <c r="C79" s="52"/>
    </row>
  </sheetData>
  <mergeCells count="41">
    <mergeCell ref="A42:B45"/>
    <mergeCell ref="C42:F45"/>
    <mergeCell ref="G42:I45"/>
    <mergeCell ref="J42:L45"/>
    <mergeCell ref="G62:L63"/>
    <mergeCell ref="J57:L57"/>
    <mergeCell ref="A58:B61"/>
    <mergeCell ref="C58:F61"/>
    <mergeCell ref="G58:I61"/>
    <mergeCell ref="G38:L39"/>
    <mergeCell ref="G41:I41"/>
    <mergeCell ref="J41:L41"/>
    <mergeCell ref="A69:C75"/>
    <mergeCell ref="G46:L47"/>
    <mergeCell ref="G49:I49"/>
    <mergeCell ref="J49:L49"/>
    <mergeCell ref="A50:B53"/>
    <mergeCell ref="C50:F53"/>
    <mergeCell ref="G50:I53"/>
    <mergeCell ref="J50:L53"/>
    <mergeCell ref="G66:I66"/>
    <mergeCell ref="J66:L66"/>
    <mergeCell ref="G54:L55"/>
    <mergeCell ref="G57:I57"/>
    <mergeCell ref="J58:L61"/>
    <mergeCell ref="A1:N3"/>
    <mergeCell ref="E7:I7"/>
    <mergeCell ref="F5:G5"/>
    <mergeCell ref="A34:B37"/>
    <mergeCell ref="C34:F37"/>
    <mergeCell ref="G34:I37"/>
    <mergeCell ref="J34:L37"/>
    <mergeCell ref="G25:I25"/>
    <mergeCell ref="J25:L25"/>
    <mergeCell ref="A26:B29"/>
    <mergeCell ref="C26:F29"/>
    <mergeCell ref="G26:I29"/>
    <mergeCell ref="J26:L29"/>
    <mergeCell ref="G30:L31"/>
    <mergeCell ref="G33:I33"/>
    <mergeCell ref="J33:L33"/>
  </mergeCells>
  <dataValidations count="1">
    <dataValidation type="list" allowBlank="1" showInputMessage="1" showErrorMessage="1" sqref="F5:G5" xr:uid="{DB0553AC-E518-4336-B0F9-6226D365E665}">
      <formula1>$A$8:$A$12</formula1>
    </dataValidation>
  </dataValidation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349321-4D69-4B37-ABE4-7DF1B3C5889E}">
  <sheetPr>
    <tabColor rgb="FFFFC000"/>
  </sheetPr>
  <dimension ref="A1:N65"/>
  <sheetViews>
    <sheetView topLeftCell="A16" zoomScale="95" workbookViewId="0">
      <selection activeCell="F5" sqref="F5"/>
    </sheetView>
  </sheetViews>
  <sheetFormatPr defaultRowHeight="14.4" x14ac:dyDescent="0.3"/>
  <cols>
    <col min="1" max="1" width="36" customWidth="1"/>
    <col min="2" max="2" width="14.33203125" customWidth="1"/>
    <col min="3" max="3" width="14" customWidth="1"/>
    <col min="4" max="4" width="13.109375" customWidth="1"/>
    <col min="5" max="5" width="16.88671875" customWidth="1"/>
    <col min="6" max="6" width="19.6640625" customWidth="1"/>
    <col min="7" max="7" width="13.33203125" customWidth="1"/>
    <col min="8" max="8" width="13.5546875" customWidth="1"/>
    <col min="9" max="9" width="12.6640625" customWidth="1"/>
    <col min="12" max="12" width="17.6640625" customWidth="1"/>
  </cols>
  <sheetData>
    <row r="1" spans="1:14" ht="15" customHeight="1" x14ac:dyDescent="0.3">
      <c r="A1" s="180" t="s">
        <v>170</v>
      </c>
      <c r="B1" s="181"/>
      <c r="C1" s="181"/>
      <c r="D1" s="181"/>
      <c r="E1" s="181"/>
      <c r="F1" s="181"/>
      <c r="G1" s="181"/>
      <c r="H1" s="181"/>
      <c r="I1" s="181"/>
      <c r="J1" s="181"/>
      <c r="K1" s="181"/>
      <c r="L1" s="181"/>
      <c r="M1" s="181"/>
      <c r="N1" s="182"/>
    </row>
    <row r="2" spans="1:14" x14ac:dyDescent="0.3">
      <c r="A2" s="183"/>
      <c r="B2" s="184"/>
      <c r="C2" s="184"/>
      <c r="D2" s="184"/>
      <c r="E2" s="184"/>
      <c r="F2" s="184"/>
      <c r="G2" s="184"/>
      <c r="H2" s="184"/>
      <c r="I2" s="184"/>
      <c r="J2" s="184"/>
      <c r="K2" s="184"/>
      <c r="L2" s="184"/>
      <c r="M2" s="184"/>
      <c r="N2" s="185"/>
    </row>
    <row r="3" spans="1:14" x14ac:dyDescent="0.3">
      <c r="A3" s="183"/>
      <c r="B3" s="184"/>
      <c r="C3" s="184"/>
      <c r="D3" s="184"/>
      <c r="E3" s="184"/>
      <c r="F3" s="184"/>
      <c r="G3" s="184"/>
      <c r="H3" s="184"/>
      <c r="I3" s="184"/>
      <c r="J3" s="184"/>
      <c r="K3" s="184"/>
      <c r="L3" s="184"/>
      <c r="M3" s="184"/>
      <c r="N3" s="185"/>
    </row>
    <row r="4" spans="1:14" x14ac:dyDescent="0.3">
      <c r="A4" s="1"/>
      <c r="N4" s="2"/>
    </row>
    <row r="5" spans="1:14" ht="13.95" customHeight="1" x14ac:dyDescent="0.3">
      <c r="A5" s="1"/>
      <c r="E5" s="53" t="s">
        <v>85</v>
      </c>
      <c r="F5" s="54" t="s">
        <v>171</v>
      </c>
      <c r="G5" s="45"/>
      <c r="H5" s="45"/>
      <c r="N5" s="2"/>
    </row>
    <row r="6" spans="1:14" x14ac:dyDescent="0.3">
      <c r="A6" s="1"/>
      <c r="N6" s="2"/>
    </row>
    <row r="7" spans="1:14" ht="21" x14ac:dyDescent="0.4">
      <c r="A7" s="46" t="s">
        <v>172</v>
      </c>
      <c r="B7" s="46">
        <v>2024</v>
      </c>
      <c r="C7" s="46">
        <v>2025</v>
      </c>
      <c r="E7" s="216" t="str">
        <f>"Chart for " &amp; F5</f>
        <v>Chart for Interest Serving Ratio</v>
      </c>
      <c r="F7" s="217"/>
      <c r="G7" s="217"/>
      <c r="H7" s="217"/>
      <c r="I7" s="218"/>
      <c r="J7" s="30"/>
      <c r="K7" s="30"/>
      <c r="L7" s="30"/>
      <c r="M7" s="30"/>
      <c r="N7" s="2"/>
    </row>
    <row r="8" spans="1:14" ht="18" x14ac:dyDescent="0.35">
      <c r="A8" s="47" t="s">
        <v>173</v>
      </c>
      <c r="B8" s="151">
        <f>(B20*1000)/('Common Size (BS)'!B24*1000)</f>
        <v>7.1224221555736114E-2</v>
      </c>
      <c r="C8" s="151">
        <f>(C20*1000)/('Common Size (BS)'!D24*1000)</f>
        <v>9.5139009447434295E-2</v>
      </c>
      <c r="N8" s="2"/>
    </row>
    <row r="9" spans="1:14" ht="18" x14ac:dyDescent="0.35">
      <c r="A9" s="47" t="s">
        <v>171</v>
      </c>
      <c r="B9" s="151">
        <f>(B21*1000)/('Common Size (IS)'!B13*1000)</f>
        <v>3.986917505183476</v>
      </c>
      <c r="C9" s="151">
        <f>(C21*1000)/('Common Size (IS)'!D13*1000)</f>
        <v>10.0263258168556</v>
      </c>
      <c r="N9" s="2"/>
    </row>
    <row r="10" spans="1:14" ht="16.2" customHeight="1" x14ac:dyDescent="0.35">
      <c r="A10" s="95"/>
      <c r="B10" s="96"/>
      <c r="C10" s="96"/>
      <c r="N10" s="2"/>
    </row>
    <row r="11" spans="1:14" ht="15" customHeight="1" x14ac:dyDescent="0.3">
      <c r="A11" s="1"/>
      <c r="B11" s="288" t="s">
        <v>266</v>
      </c>
      <c r="C11" s="289"/>
      <c r="D11" s="43"/>
      <c r="N11" s="2"/>
    </row>
    <row r="12" spans="1:14" ht="15" customHeight="1" x14ac:dyDescent="0.3">
      <c r="A12" s="1"/>
      <c r="B12" s="290"/>
      <c r="C12" s="291"/>
      <c r="D12" s="43"/>
      <c r="N12" s="2"/>
    </row>
    <row r="13" spans="1:14" x14ac:dyDescent="0.3">
      <c r="A13" s="1"/>
      <c r="N13" s="2"/>
    </row>
    <row r="14" spans="1:14" x14ac:dyDescent="0.3">
      <c r="A14" s="1"/>
      <c r="B14" s="9" t="s">
        <v>92</v>
      </c>
      <c r="C14" s="9"/>
      <c r="N14" s="2"/>
    </row>
    <row r="15" spans="1:14" x14ac:dyDescent="0.3">
      <c r="A15" s="1"/>
      <c r="B15" s="9" t="s">
        <v>23</v>
      </c>
      <c r="C15" s="9" t="s">
        <v>24</v>
      </c>
      <c r="N15" s="2"/>
    </row>
    <row r="16" spans="1:14" x14ac:dyDescent="0.3">
      <c r="A16" s="1"/>
      <c r="B16" s="9">
        <v>2024</v>
      </c>
      <c r="C16" s="133">
        <f>VLOOKUP($F$5,$A$8:$C$9,MATCH(B16,$B$7:$C$7,0)+1,FALSE)</f>
        <v>3.986917505183476</v>
      </c>
      <c r="N16" s="2"/>
    </row>
    <row r="17" spans="1:14" x14ac:dyDescent="0.3">
      <c r="A17" s="1"/>
      <c r="B17" s="9">
        <v>2025</v>
      </c>
      <c r="C17" s="133">
        <f>VLOOKUP($F$5,$A$8:$C$10,MATCH(B17,$B$7:$C$7,0)+1,FALSE)</f>
        <v>10.0263258168556</v>
      </c>
      <c r="N17" s="2"/>
    </row>
    <row r="18" spans="1:14" x14ac:dyDescent="0.3">
      <c r="A18" s="1"/>
      <c r="N18" s="2"/>
    </row>
    <row r="19" spans="1:14" x14ac:dyDescent="0.3">
      <c r="A19" s="104"/>
      <c r="B19" s="63" t="s">
        <v>93</v>
      </c>
      <c r="C19" s="63" t="s">
        <v>94</v>
      </c>
      <c r="N19" s="2"/>
    </row>
    <row r="20" spans="1:14" x14ac:dyDescent="0.3">
      <c r="A20" s="108" t="s">
        <v>174</v>
      </c>
      <c r="B20" s="64">
        <f>'Common Size (BS)'!B28</f>
        <v>1585287</v>
      </c>
      <c r="C20" s="64">
        <f>'Common Size (BS)'!D28</f>
        <v>2174552</v>
      </c>
      <c r="N20" s="2"/>
    </row>
    <row r="21" spans="1:14" ht="21" customHeight="1" x14ac:dyDescent="0.3">
      <c r="A21" s="141" t="s">
        <v>95</v>
      </c>
      <c r="B21" s="64">
        <f>'Common Size (IS)'!B15+'Common Size (IS)'!B13-'Common Size (IS)'!B14</f>
        <v>732624</v>
      </c>
      <c r="C21" s="64">
        <f>'Common Size (IS)'!D15+'Common Size (IS)'!D13-'Common Size (IS)'!D14</f>
        <v>1473529</v>
      </c>
      <c r="N21" s="2"/>
    </row>
    <row r="22" spans="1:14" ht="21" customHeight="1" x14ac:dyDescent="0.3">
      <c r="A22" s="201" t="s">
        <v>96</v>
      </c>
      <c r="B22" s="202"/>
      <c r="C22" s="203"/>
      <c r="N22" s="2"/>
    </row>
    <row r="23" spans="1:14" ht="21" customHeight="1" x14ac:dyDescent="0.3">
      <c r="A23" s="149"/>
      <c r="B23" s="142"/>
      <c r="C23" s="142"/>
      <c r="N23" s="2"/>
    </row>
    <row r="24" spans="1:14" ht="21" customHeight="1" x14ac:dyDescent="0.3">
      <c r="A24" s="149"/>
      <c r="B24" s="142"/>
      <c r="C24" s="142"/>
      <c r="N24" s="2"/>
    </row>
    <row r="25" spans="1:14" ht="21" customHeight="1" x14ac:dyDescent="0.3">
      <c r="A25" s="149"/>
      <c r="B25" s="142"/>
      <c r="C25" s="142"/>
      <c r="N25" s="2"/>
    </row>
    <row r="26" spans="1:14" x14ac:dyDescent="0.3">
      <c r="A26" s="249"/>
      <c r="B26" s="250"/>
      <c r="G26" s="221">
        <v>2024</v>
      </c>
      <c r="H26" s="221"/>
      <c r="I26" s="221"/>
      <c r="J26" s="221">
        <v>2025</v>
      </c>
      <c r="K26" s="221"/>
      <c r="L26" s="221"/>
      <c r="N26" s="2"/>
    </row>
    <row r="27" spans="1:14" ht="14.4" customHeight="1" x14ac:dyDescent="0.3">
      <c r="A27" s="222" t="s">
        <v>175</v>
      </c>
      <c r="B27" s="223"/>
      <c r="C27" s="244" t="s">
        <v>176</v>
      </c>
      <c r="D27" s="244"/>
      <c r="E27" s="244"/>
      <c r="F27" s="244"/>
      <c r="G27" s="219" t="s">
        <v>177</v>
      </c>
      <c r="H27" s="219"/>
      <c r="I27" s="219"/>
      <c r="J27" s="219" t="s">
        <v>178</v>
      </c>
      <c r="K27" s="219"/>
      <c r="L27" s="219"/>
      <c r="N27" s="2"/>
    </row>
    <row r="28" spans="1:14" x14ac:dyDescent="0.3">
      <c r="A28" s="223"/>
      <c r="B28" s="223"/>
      <c r="C28" s="244"/>
      <c r="D28" s="244"/>
      <c r="E28" s="244"/>
      <c r="F28" s="244"/>
      <c r="G28" s="219"/>
      <c r="H28" s="219"/>
      <c r="I28" s="219"/>
      <c r="J28" s="219"/>
      <c r="K28" s="219"/>
      <c r="L28" s="219"/>
      <c r="N28" s="2"/>
    </row>
    <row r="29" spans="1:14" x14ac:dyDescent="0.3">
      <c r="A29" s="223"/>
      <c r="B29" s="223"/>
      <c r="C29" s="244"/>
      <c r="D29" s="244"/>
      <c r="E29" s="244"/>
      <c r="F29" s="244"/>
      <c r="G29" s="219"/>
      <c r="H29" s="219"/>
      <c r="I29" s="219"/>
      <c r="J29" s="219"/>
      <c r="K29" s="219"/>
      <c r="L29" s="219"/>
      <c r="N29" s="2"/>
    </row>
    <row r="30" spans="1:14" x14ac:dyDescent="0.3">
      <c r="A30" s="223"/>
      <c r="B30" s="223"/>
      <c r="C30" s="244"/>
      <c r="D30" s="244"/>
      <c r="E30" s="244"/>
      <c r="F30" s="244"/>
      <c r="G30" s="219"/>
      <c r="H30" s="219"/>
      <c r="I30" s="219"/>
      <c r="J30" s="219"/>
      <c r="K30" s="219"/>
      <c r="L30" s="219"/>
      <c r="N30" s="2"/>
    </row>
    <row r="31" spans="1:14" s="28" customFormat="1" ht="92.25" customHeight="1" x14ac:dyDescent="0.3">
      <c r="A31" s="286"/>
      <c r="B31" s="287"/>
      <c r="C31" s="55"/>
      <c r="D31" s="55"/>
      <c r="E31" s="55"/>
      <c r="F31" s="55"/>
      <c r="G31" s="258" t="s">
        <v>179</v>
      </c>
      <c r="H31" s="242"/>
      <c r="I31" s="242"/>
      <c r="J31" s="242"/>
      <c r="K31" s="242"/>
      <c r="L31" s="242"/>
      <c r="N31" s="105"/>
    </row>
    <row r="32" spans="1:14" ht="16.95" customHeight="1" x14ac:dyDescent="0.3">
      <c r="A32" s="70"/>
      <c r="B32" s="27"/>
      <c r="C32" s="27"/>
      <c r="D32" s="27"/>
      <c r="E32" s="27"/>
      <c r="F32" s="27"/>
      <c r="G32" s="27"/>
      <c r="N32" s="2"/>
    </row>
    <row r="33" spans="1:14" x14ac:dyDescent="0.3">
      <c r="A33" s="1"/>
      <c r="G33" s="221">
        <v>2024</v>
      </c>
      <c r="H33" s="221"/>
      <c r="I33" s="221"/>
      <c r="J33" s="221">
        <v>2025</v>
      </c>
      <c r="K33" s="221"/>
      <c r="L33" s="221"/>
      <c r="N33" s="2"/>
    </row>
    <row r="34" spans="1:14" ht="14.4" customHeight="1" x14ac:dyDescent="0.3">
      <c r="A34" s="257" t="s">
        <v>180</v>
      </c>
      <c r="B34" s="231"/>
      <c r="C34" s="232" t="s">
        <v>181</v>
      </c>
      <c r="D34" s="233"/>
      <c r="E34" s="233"/>
      <c r="F34" s="233"/>
      <c r="G34" s="219" t="s">
        <v>182</v>
      </c>
      <c r="H34" s="219"/>
      <c r="I34" s="219"/>
      <c r="J34" s="219" t="s">
        <v>183</v>
      </c>
      <c r="K34" s="219"/>
      <c r="L34" s="219"/>
      <c r="N34" s="2"/>
    </row>
    <row r="35" spans="1:14" x14ac:dyDescent="0.3">
      <c r="A35" s="231"/>
      <c r="B35" s="231"/>
      <c r="C35" s="233"/>
      <c r="D35" s="233"/>
      <c r="E35" s="233"/>
      <c r="F35" s="233"/>
      <c r="G35" s="219"/>
      <c r="H35" s="219"/>
      <c r="I35" s="219"/>
      <c r="J35" s="219"/>
      <c r="K35" s="219"/>
      <c r="L35" s="219"/>
      <c r="N35" s="2"/>
    </row>
    <row r="36" spans="1:14" x14ac:dyDescent="0.3">
      <c r="A36" s="231"/>
      <c r="B36" s="231"/>
      <c r="C36" s="233"/>
      <c r="D36" s="233"/>
      <c r="E36" s="233"/>
      <c r="F36" s="233"/>
      <c r="G36" s="219"/>
      <c r="H36" s="219"/>
      <c r="I36" s="219"/>
      <c r="J36" s="219"/>
      <c r="K36" s="219"/>
      <c r="L36" s="219"/>
      <c r="N36" s="2"/>
    </row>
    <row r="37" spans="1:14" x14ac:dyDescent="0.3">
      <c r="A37" s="231"/>
      <c r="B37" s="231"/>
      <c r="C37" s="233"/>
      <c r="D37" s="233"/>
      <c r="E37" s="233"/>
      <c r="F37" s="233"/>
      <c r="G37" s="219"/>
      <c r="H37" s="219"/>
      <c r="I37" s="219"/>
      <c r="J37" s="219"/>
      <c r="K37" s="219"/>
      <c r="L37" s="219"/>
      <c r="N37" s="2"/>
    </row>
    <row r="38" spans="1:14" ht="96.75" customHeight="1" x14ac:dyDescent="0.3">
      <c r="A38" s="1"/>
      <c r="G38" s="283" t="s">
        <v>184</v>
      </c>
      <c r="H38" s="284"/>
      <c r="I38" s="284"/>
      <c r="J38" s="284"/>
      <c r="K38" s="284"/>
      <c r="L38" s="285"/>
      <c r="N38" s="2"/>
    </row>
    <row r="39" spans="1:14" x14ac:dyDescent="0.3">
      <c r="A39" s="1"/>
      <c r="G39" s="43"/>
      <c r="H39" s="43"/>
      <c r="I39" s="43"/>
      <c r="J39" s="43"/>
      <c r="K39" s="43"/>
      <c r="L39" s="43"/>
      <c r="N39" s="2"/>
    </row>
    <row r="40" spans="1:14" x14ac:dyDescent="0.3">
      <c r="A40" s="1"/>
      <c r="N40" s="2"/>
    </row>
    <row r="41" spans="1:14" x14ac:dyDescent="0.3">
      <c r="A41" s="112" t="s">
        <v>139</v>
      </c>
      <c r="G41" s="227"/>
      <c r="H41" s="227"/>
      <c r="I41" s="227"/>
      <c r="J41" s="227"/>
      <c r="K41" s="227"/>
      <c r="L41" s="227"/>
      <c r="N41" s="2"/>
    </row>
    <row r="42" spans="1:14" ht="13.2" customHeight="1" x14ac:dyDescent="0.3">
      <c r="A42" s="97"/>
      <c r="B42" s="43"/>
      <c r="C42" s="43"/>
      <c r="D42" s="43"/>
      <c r="E42" s="43"/>
      <c r="F42" s="43"/>
      <c r="G42" s="43"/>
      <c r="H42" s="43"/>
      <c r="I42" s="43"/>
      <c r="J42" s="43"/>
      <c r="K42" s="43"/>
      <c r="L42" s="43"/>
      <c r="N42" s="2"/>
    </row>
    <row r="43" spans="1:14" x14ac:dyDescent="0.3">
      <c r="A43" s="111" t="s">
        <v>185</v>
      </c>
      <c r="B43" s="43"/>
      <c r="C43" s="43"/>
      <c r="D43" s="43"/>
      <c r="E43" s="43"/>
      <c r="F43" s="43"/>
      <c r="G43" s="43"/>
      <c r="H43" s="43"/>
      <c r="I43" s="43"/>
      <c r="J43" s="43"/>
      <c r="K43" s="43"/>
      <c r="L43" s="43"/>
      <c r="N43" s="2"/>
    </row>
    <row r="44" spans="1:14" ht="17.399999999999999" customHeight="1" x14ac:dyDescent="0.3">
      <c r="A44" s="204" t="s">
        <v>186</v>
      </c>
      <c r="B44" s="205"/>
      <c r="C44" s="206"/>
      <c r="D44" s="52"/>
      <c r="E44" s="52"/>
      <c r="F44" s="52"/>
      <c r="G44" s="52"/>
      <c r="H44" s="52"/>
      <c r="I44" s="52"/>
      <c r="J44" s="52"/>
      <c r="K44" s="52"/>
      <c r="L44" s="52"/>
      <c r="N44" s="2"/>
    </row>
    <row r="45" spans="1:14" ht="19.5" customHeight="1" x14ac:dyDescent="0.3">
      <c r="A45" s="207"/>
      <c r="B45" s="208"/>
      <c r="C45" s="209"/>
      <c r="D45" s="43"/>
      <c r="E45" s="43"/>
      <c r="F45" s="43"/>
      <c r="G45" s="43"/>
      <c r="H45" s="43"/>
      <c r="I45" s="43"/>
      <c r="J45" s="43"/>
      <c r="K45" s="43"/>
      <c r="L45" s="43"/>
      <c r="N45" s="2"/>
    </row>
    <row r="46" spans="1:14" ht="18.75" customHeight="1" x14ac:dyDescent="0.3">
      <c r="A46" s="207"/>
      <c r="B46" s="208"/>
      <c r="C46" s="209"/>
      <c r="D46" s="43"/>
      <c r="E46" s="43"/>
      <c r="F46" s="43"/>
      <c r="G46" s="43"/>
      <c r="H46" s="43"/>
      <c r="I46" s="43"/>
      <c r="J46" s="43"/>
      <c r="K46" s="43"/>
      <c r="L46" s="43"/>
      <c r="N46" s="2"/>
    </row>
    <row r="47" spans="1:14" ht="21" customHeight="1" x14ac:dyDescent="0.3">
      <c r="A47" s="207"/>
      <c r="B47" s="208"/>
      <c r="C47" s="209"/>
      <c r="D47" s="43"/>
      <c r="E47" s="43"/>
      <c r="F47" s="43"/>
      <c r="G47" s="43"/>
      <c r="H47" s="43"/>
      <c r="I47" s="43"/>
      <c r="J47" s="43"/>
      <c r="K47" s="43"/>
      <c r="L47" s="43"/>
      <c r="N47" s="2"/>
    </row>
    <row r="48" spans="1:14" ht="20.25" customHeight="1" x14ac:dyDescent="0.3">
      <c r="A48" s="207"/>
      <c r="B48" s="208"/>
      <c r="C48" s="209"/>
      <c r="D48" s="43"/>
      <c r="E48" s="43"/>
      <c r="F48" s="43"/>
      <c r="G48" s="43"/>
      <c r="H48" s="43"/>
      <c r="I48" s="43"/>
      <c r="J48" s="43"/>
      <c r="K48" s="43"/>
      <c r="L48" s="43"/>
      <c r="N48" s="2"/>
    </row>
    <row r="49" spans="1:14" ht="21" customHeight="1" x14ac:dyDescent="0.3">
      <c r="A49" s="207"/>
      <c r="B49" s="208"/>
      <c r="C49" s="209"/>
      <c r="D49" s="43"/>
      <c r="E49" s="43"/>
      <c r="F49" s="43"/>
      <c r="G49" s="43"/>
      <c r="H49" s="43"/>
      <c r="I49" s="43"/>
      <c r="J49" s="43"/>
      <c r="K49" s="43"/>
      <c r="L49" s="43"/>
      <c r="N49" s="2"/>
    </row>
    <row r="50" spans="1:14" ht="21.75" customHeight="1" x14ac:dyDescent="0.3">
      <c r="A50" s="207"/>
      <c r="B50" s="208"/>
      <c r="C50" s="209"/>
      <c r="D50" s="43"/>
      <c r="E50" s="43"/>
      <c r="F50" s="43"/>
      <c r="G50" s="43"/>
      <c r="H50" s="43"/>
      <c r="I50" s="43"/>
      <c r="J50" s="43"/>
      <c r="K50" s="43"/>
      <c r="L50" s="43"/>
      <c r="N50" s="2"/>
    </row>
    <row r="51" spans="1:14" ht="14.25" customHeight="1" x14ac:dyDescent="0.3">
      <c r="A51" s="210"/>
      <c r="B51" s="211"/>
      <c r="C51" s="212"/>
      <c r="D51" s="43"/>
      <c r="E51" s="43"/>
      <c r="F51" s="43"/>
      <c r="G51" s="43"/>
      <c r="H51" s="43"/>
      <c r="I51" s="43"/>
      <c r="J51" s="43"/>
      <c r="K51" s="43"/>
      <c r="L51" s="43"/>
      <c r="N51" s="2"/>
    </row>
    <row r="52" spans="1:14" x14ac:dyDescent="0.3">
      <c r="A52" s="101"/>
      <c r="B52" s="102"/>
      <c r="C52" s="102"/>
      <c r="D52" s="100"/>
      <c r="E52" s="100"/>
      <c r="F52" s="100"/>
      <c r="G52" s="100"/>
      <c r="H52" s="100"/>
      <c r="I52" s="100"/>
      <c r="J52" s="100"/>
      <c r="K52" s="100"/>
      <c r="L52" s="100"/>
      <c r="M52" s="4"/>
      <c r="N52" s="5"/>
    </row>
    <row r="53" spans="1:14" ht="42.6" customHeight="1" x14ac:dyDescent="0.3">
      <c r="A53" s="43"/>
      <c r="B53" s="43"/>
      <c r="C53" s="43"/>
      <c r="D53" s="43"/>
      <c r="E53" s="43"/>
      <c r="F53" s="43"/>
      <c r="G53" s="43"/>
      <c r="H53" s="43"/>
      <c r="I53" s="43"/>
      <c r="J53" s="43"/>
      <c r="K53" s="43"/>
      <c r="L53" s="43"/>
    </row>
    <row r="54" spans="1:14" x14ac:dyDescent="0.3">
      <c r="A54" s="43"/>
      <c r="B54" s="43"/>
      <c r="C54" s="43"/>
      <c r="D54" s="43"/>
      <c r="E54" s="43"/>
      <c r="F54" s="43"/>
      <c r="G54" s="43"/>
      <c r="H54" s="43"/>
      <c r="I54" s="43"/>
      <c r="J54" s="43"/>
      <c r="K54" s="43"/>
      <c r="L54" s="43"/>
    </row>
    <row r="55" spans="1:14" x14ac:dyDescent="0.3">
      <c r="A55" s="43"/>
      <c r="B55" s="43"/>
      <c r="C55" s="43"/>
      <c r="D55" s="43"/>
      <c r="E55" s="43"/>
      <c r="F55" s="43"/>
      <c r="G55" s="43"/>
      <c r="H55" s="43"/>
      <c r="I55" s="43"/>
      <c r="J55" s="43"/>
      <c r="K55" s="43"/>
      <c r="L55" s="43"/>
    </row>
    <row r="56" spans="1:14" x14ac:dyDescent="0.3">
      <c r="A56" s="43"/>
      <c r="B56" s="43"/>
      <c r="C56" s="43"/>
      <c r="D56" s="43"/>
      <c r="E56" s="43"/>
      <c r="F56" s="43"/>
      <c r="G56" s="43"/>
      <c r="H56" s="43"/>
      <c r="I56" s="43"/>
      <c r="J56" s="43"/>
      <c r="K56" s="43"/>
      <c r="L56" s="43"/>
    </row>
    <row r="57" spans="1:14" x14ac:dyDescent="0.3">
      <c r="A57" s="43"/>
      <c r="B57" s="43"/>
      <c r="C57" s="43"/>
      <c r="D57" s="43"/>
      <c r="E57" s="43"/>
      <c r="F57" s="43"/>
      <c r="G57" s="43"/>
      <c r="H57" s="43"/>
      <c r="I57" s="43"/>
      <c r="J57" s="43"/>
      <c r="K57" s="43"/>
      <c r="L57" s="43"/>
    </row>
    <row r="58" spans="1:14" x14ac:dyDescent="0.3">
      <c r="A58" s="43"/>
      <c r="B58" s="43"/>
      <c r="C58" s="43"/>
      <c r="D58" s="43"/>
      <c r="E58" s="43"/>
      <c r="F58" s="43"/>
      <c r="G58" s="43"/>
      <c r="H58" s="43"/>
      <c r="I58" s="43"/>
      <c r="J58" s="43"/>
      <c r="K58" s="43"/>
      <c r="L58" s="43"/>
    </row>
    <row r="59" spans="1:14" x14ac:dyDescent="0.3">
      <c r="A59" s="43"/>
      <c r="B59" s="43"/>
      <c r="C59" s="43"/>
      <c r="D59" s="43"/>
      <c r="E59" s="43"/>
      <c r="F59" s="43"/>
      <c r="G59" s="43"/>
      <c r="H59" s="43"/>
      <c r="I59" s="43"/>
      <c r="J59" s="43"/>
      <c r="K59" s="43"/>
      <c r="L59" s="43"/>
    </row>
    <row r="60" spans="1:14" ht="45" customHeight="1" x14ac:dyDescent="0.3">
      <c r="A60" s="43"/>
      <c r="B60" s="43"/>
      <c r="C60" s="43"/>
      <c r="D60" s="43"/>
      <c r="E60" s="43"/>
      <c r="F60" s="43"/>
      <c r="G60" s="43"/>
      <c r="H60" s="43"/>
      <c r="I60" s="43"/>
      <c r="J60" s="43"/>
      <c r="K60" s="43"/>
      <c r="L60" s="43"/>
    </row>
    <row r="61" spans="1:14" x14ac:dyDescent="0.3">
      <c r="A61" s="43"/>
      <c r="B61" s="43"/>
      <c r="C61" s="43"/>
      <c r="D61" s="43"/>
      <c r="E61" s="43"/>
      <c r="F61" s="43"/>
      <c r="G61" s="43"/>
      <c r="H61" s="43"/>
      <c r="I61" s="43"/>
      <c r="J61" s="43"/>
      <c r="K61" s="43"/>
      <c r="L61" s="43"/>
    </row>
    <row r="62" spans="1:14" x14ac:dyDescent="0.3">
      <c r="A62" s="43"/>
      <c r="B62" s="43"/>
      <c r="C62" s="43"/>
      <c r="D62" s="43"/>
      <c r="E62" s="43"/>
      <c r="F62" s="43"/>
      <c r="G62" s="43"/>
      <c r="H62" s="43"/>
      <c r="I62" s="43"/>
      <c r="J62" s="43"/>
      <c r="K62" s="43"/>
      <c r="L62" s="43"/>
    </row>
    <row r="63" spans="1:14" x14ac:dyDescent="0.3">
      <c r="A63" s="43"/>
      <c r="B63" s="43"/>
      <c r="C63" s="43"/>
      <c r="D63" s="43"/>
      <c r="E63" s="43"/>
      <c r="F63" s="43"/>
      <c r="G63" s="43"/>
      <c r="H63" s="43"/>
      <c r="I63" s="43"/>
      <c r="J63" s="43"/>
      <c r="K63" s="43"/>
      <c r="L63" s="43"/>
    </row>
    <row r="64" spans="1:14" x14ac:dyDescent="0.3">
      <c r="A64" s="43"/>
      <c r="B64" s="43"/>
      <c r="C64" s="43"/>
      <c r="D64" s="43"/>
      <c r="E64" s="43"/>
      <c r="F64" s="43"/>
      <c r="G64" s="43"/>
      <c r="H64" s="43"/>
      <c r="I64" s="43"/>
      <c r="J64" s="43"/>
      <c r="K64" s="43"/>
      <c r="L64" s="43"/>
    </row>
    <row r="65" spans="1:12" x14ac:dyDescent="0.3">
      <c r="A65" s="43"/>
      <c r="B65" s="43"/>
      <c r="C65" s="43"/>
      <c r="D65" s="43"/>
      <c r="E65" s="43"/>
      <c r="F65" s="43"/>
      <c r="G65" s="43"/>
      <c r="H65" s="43"/>
      <c r="I65" s="43"/>
      <c r="J65" s="43"/>
      <c r="K65" s="43"/>
      <c r="L65" s="43"/>
    </row>
  </sheetData>
  <mergeCells count="23">
    <mergeCell ref="A27:B30"/>
    <mergeCell ref="C27:F30"/>
    <mergeCell ref="G27:I30"/>
    <mergeCell ref="J27:L30"/>
    <mergeCell ref="A1:N3"/>
    <mergeCell ref="E7:I7"/>
    <mergeCell ref="A26:B26"/>
    <mergeCell ref="G26:I26"/>
    <mergeCell ref="J26:L26"/>
    <mergeCell ref="A22:C22"/>
    <mergeCell ref="B11:C12"/>
    <mergeCell ref="G41:I41"/>
    <mergeCell ref="J41:L41"/>
    <mergeCell ref="A44:C51"/>
    <mergeCell ref="G38:L38"/>
    <mergeCell ref="A31:B31"/>
    <mergeCell ref="G31:L31"/>
    <mergeCell ref="G33:I33"/>
    <mergeCell ref="J33:L33"/>
    <mergeCell ref="A34:B37"/>
    <mergeCell ref="C34:F37"/>
    <mergeCell ref="G34:I37"/>
    <mergeCell ref="J34:L37"/>
  </mergeCells>
  <conditionalFormatting sqref="B10">
    <cfRule type="colorScale" priority="1">
      <colorScale>
        <cfvo type="min"/>
        <cfvo type="percentile" val="50"/>
        <cfvo type="max"/>
        <color rgb="FFF8696B"/>
        <color rgb="FFFFEB84"/>
        <color rgb="FF63BE7B"/>
      </colorScale>
    </cfRule>
  </conditionalFormatting>
  <conditionalFormatting sqref="C10">
    <cfRule type="colorScale" priority="2">
      <colorScale>
        <cfvo type="min"/>
        <cfvo type="percentile" val="50"/>
        <cfvo type="max"/>
        <color rgb="FFF8696B"/>
        <color rgb="FFFFEB84"/>
        <color rgb="FF63BE7B"/>
      </colorScale>
    </cfRule>
  </conditionalFormatting>
  <dataValidations count="1">
    <dataValidation type="list" allowBlank="1" showInputMessage="1" showErrorMessage="1" sqref="F5" xr:uid="{A45881E8-5297-486A-94E4-BD49749D4C2C}">
      <formula1>$A$8:$A$9</formula1>
    </dataValidation>
  </dataValidation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A817A2-BF78-4358-B375-6F654C1CC0BA}">
  <sheetPr>
    <tabColor rgb="FFFFC000"/>
  </sheetPr>
  <dimension ref="A1:N75"/>
  <sheetViews>
    <sheetView zoomScale="91" workbookViewId="0">
      <selection activeCell="F5" sqref="F5"/>
    </sheetView>
  </sheetViews>
  <sheetFormatPr defaultRowHeight="14.4" x14ac:dyDescent="0.3"/>
  <cols>
    <col min="1" max="1" width="39.44140625" customWidth="1"/>
    <col min="2" max="2" width="14.33203125" customWidth="1"/>
    <col min="3" max="3" width="14" customWidth="1"/>
    <col min="4" max="4" width="13.109375" customWidth="1"/>
    <col min="5" max="5" width="16.88671875" customWidth="1"/>
    <col min="6" max="6" width="25.6640625" customWidth="1"/>
    <col min="7" max="7" width="13.33203125" customWidth="1"/>
    <col min="8" max="8" width="13.5546875" customWidth="1"/>
    <col min="9" max="9" width="12.6640625" customWidth="1"/>
    <col min="12" max="12" width="17.6640625" customWidth="1"/>
  </cols>
  <sheetData>
    <row r="1" spans="1:14" ht="15" customHeight="1" x14ac:dyDescent="0.3">
      <c r="A1" s="180" t="s">
        <v>187</v>
      </c>
      <c r="B1" s="181"/>
      <c r="C1" s="181"/>
      <c r="D1" s="181"/>
      <c r="E1" s="181"/>
      <c r="F1" s="181"/>
      <c r="G1" s="181"/>
      <c r="H1" s="181"/>
      <c r="I1" s="181"/>
      <c r="J1" s="181"/>
      <c r="K1" s="181"/>
      <c r="L1" s="181"/>
      <c r="M1" s="181"/>
      <c r="N1" s="182"/>
    </row>
    <row r="2" spans="1:14" x14ac:dyDescent="0.3">
      <c r="A2" s="183"/>
      <c r="B2" s="184"/>
      <c r="C2" s="184"/>
      <c r="D2" s="184"/>
      <c r="E2" s="184"/>
      <c r="F2" s="184"/>
      <c r="G2" s="184"/>
      <c r="H2" s="184"/>
      <c r="I2" s="184"/>
      <c r="J2" s="184"/>
      <c r="K2" s="184"/>
      <c r="L2" s="184"/>
      <c r="M2" s="184"/>
      <c r="N2" s="185"/>
    </row>
    <row r="3" spans="1:14" x14ac:dyDescent="0.3">
      <c r="A3" s="186"/>
      <c r="B3" s="187"/>
      <c r="C3" s="187"/>
      <c r="D3" s="187"/>
      <c r="E3" s="187"/>
      <c r="F3" s="187"/>
      <c r="G3" s="187"/>
      <c r="H3" s="187"/>
      <c r="I3" s="187"/>
      <c r="J3" s="187"/>
      <c r="K3" s="187"/>
      <c r="L3" s="187"/>
      <c r="M3" s="187"/>
      <c r="N3" s="188"/>
    </row>
    <row r="4" spans="1:14" x14ac:dyDescent="0.3">
      <c r="A4" s="1"/>
      <c r="N4" s="2"/>
    </row>
    <row r="5" spans="1:14" ht="13.95" customHeight="1" x14ac:dyDescent="0.3">
      <c r="A5" s="1"/>
      <c r="E5" s="53" t="s">
        <v>85</v>
      </c>
      <c r="F5" s="150" t="s">
        <v>188</v>
      </c>
      <c r="G5" s="45"/>
      <c r="H5" s="45"/>
      <c r="N5" s="2"/>
    </row>
    <row r="6" spans="1:14" x14ac:dyDescent="0.3">
      <c r="A6" s="1"/>
      <c r="N6" s="2"/>
    </row>
    <row r="7" spans="1:14" ht="21" x14ac:dyDescent="0.4">
      <c r="A7" s="46" t="s">
        <v>189</v>
      </c>
      <c r="B7" s="46">
        <v>2024</v>
      </c>
      <c r="C7" s="46">
        <v>2025</v>
      </c>
      <c r="E7" s="216" t="str">
        <f>"Chart for " &amp; F5</f>
        <v>Chart for Price to Earning Ratio(P/E)</v>
      </c>
      <c r="F7" s="217"/>
      <c r="G7" s="217"/>
      <c r="H7" s="217"/>
      <c r="I7" s="218"/>
      <c r="J7" s="30"/>
      <c r="K7" s="30"/>
      <c r="L7" s="30"/>
      <c r="M7" s="30"/>
      <c r="N7" s="2"/>
    </row>
    <row r="8" spans="1:14" ht="18" x14ac:dyDescent="0.35">
      <c r="A8" s="47" t="s">
        <v>190</v>
      </c>
      <c r="B8" s="47">
        <f>'Common Size (IS)'!B17*1000/B20</f>
        <v>36.274767932489453</v>
      </c>
      <c r="C8" s="47">
        <f>'Common Size (IS)'!D17*1000/C20</f>
        <v>34.679397227245332</v>
      </c>
      <c r="N8" s="2"/>
    </row>
    <row r="9" spans="1:14" ht="18" x14ac:dyDescent="0.35">
      <c r="A9" s="47" t="s">
        <v>191</v>
      </c>
      <c r="B9" s="47">
        <f>B21*1000/B20</f>
        <v>50</v>
      </c>
      <c r="C9" s="47">
        <f>C21*1000/C20</f>
        <v>8</v>
      </c>
      <c r="N9" s="2"/>
    </row>
    <row r="10" spans="1:14" ht="16.2" customHeight="1" x14ac:dyDescent="0.35">
      <c r="A10" s="56" t="s">
        <v>192</v>
      </c>
      <c r="B10" s="56">
        <f>B9/B22</f>
        <v>5.0238633509168552E-2</v>
      </c>
      <c r="C10" s="56">
        <f>C9/C22</f>
        <v>7.4766355140186919E-3</v>
      </c>
      <c r="N10" s="2"/>
    </row>
    <row r="11" spans="1:14" ht="15" customHeight="1" x14ac:dyDescent="0.35">
      <c r="A11" s="47" t="s">
        <v>193</v>
      </c>
      <c r="B11" s="47">
        <f>B9/B8</f>
        <v>1.3783685699397006</v>
      </c>
      <c r="C11" s="47">
        <f>C9/C8</f>
        <v>0.23068451702254281</v>
      </c>
      <c r="N11" s="2"/>
    </row>
    <row r="12" spans="1:14" ht="18" x14ac:dyDescent="0.35">
      <c r="A12" s="47" t="s">
        <v>188</v>
      </c>
      <c r="B12" s="47">
        <f>B22/B8</f>
        <v>27.436426384649742</v>
      </c>
      <c r="C12" s="47">
        <f>C22/C8</f>
        <v>30.854054151765101</v>
      </c>
      <c r="N12" s="2"/>
    </row>
    <row r="13" spans="1:14" x14ac:dyDescent="0.3">
      <c r="A13" s="1"/>
      <c r="N13" s="2"/>
    </row>
    <row r="14" spans="1:14" x14ac:dyDescent="0.3">
      <c r="A14" s="1"/>
      <c r="B14" s="57" t="s">
        <v>92</v>
      </c>
      <c r="C14" s="57"/>
      <c r="N14" s="2"/>
    </row>
    <row r="15" spans="1:14" x14ac:dyDescent="0.3">
      <c r="A15" s="1"/>
      <c r="B15" s="57" t="s">
        <v>23</v>
      </c>
      <c r="C15" s="57" t="s">
        <v>24</v>
      </c>
      <c r="N15" s="2"/>
    </row>
    <row r="16" spans="1:14" x14ac:dyDescent="0.3">
      <c r="A16" s="1"/>
      <c r="B16" s="57">
        <v>2024</v>
      </c>
      <c r="C16" s="57">
        <f>VLOOKUP($F$5,$A$8:$C$12,MATCH(B16,$B$7:$C$7,0)+1,FALSE)</f>
        <v>27.436426384649742</v>
      </c>
      <c r="N16" s="2"/>
    </row>
    <row r="17" spans="1:14" x14ac:dyDescent="0.3">
      <c r="A17" s="1"/>
      <c r="B17" s="57">
        <v>2025</v>
      </c>
      <c r="C17" s="57">
        <f>VLOOKUP($F$5,$A$8:$C$12,MATCH(B17,$B$7:$C$7,0)+1,FALSE)</f>
        <v>30.854054151765101</v>
      </c>
      <c r="N17" s="2"/>
    </row>
    <row r="18" spans="1:14" x14ac:dyDescent="0.3">
      <c r="A18" s="1"/>
      <c r="N18" s="2"/>
    </row>
    <row r="19" spans="1:14" x14ac:dyDescent="0.3">
      <c r="A19" s="104"/>
      <c r="B19" s="29">
        <v>2024</v>
      </c>
      <c r="C19" s="29">
        <v>2025</v>
      </c>
      <c r="N19" s="2"/>
    </row>
    <row r="20" spans="1:14" x14ac:dyDescent="0.3">
      <c r="A20" s="104" t="s">
        <v>194</v>
      </c>
      <c r="B20" s="57">
        <v>20737500</v>
      </c>
      <c r="C20" s="57">
        <v>20737500</v>
      </c>
      <c r="N20" s="2"/>
    </row>
    <row r="21" spans="1:14" x14ac:dyDescent="0.3">
      <c r="A21" s="108" t="s">
        <v>195</v>
      </c>
      <c r="B21" s="58">
        <v>1036875</v>
      </c>
      <c r="C21" s="58">
        <v>165900</v>
      </c>
      <c r="N21" s="2"/>
    </row>
    <row r="22" spans="1:14" x14ac:dyDescent="0.3">
      <c r="A22" s="104" t="s">
        <v>196</v>
      </c>
      <c r="B22" s="57">
        <v>995.25</v>
      </c>
      <c r="C22" s="57">
        <v>1070</v>
      </c>
      <c r="N22" s="2"/>
    </row>
    <row r="23" spans="1:14" x14ac:dyDescent="0.3">
      <c r="A23" s="1"/>
      <c r="N23" s="2"/>
    </row>
    <row r="24" spans="1:14" x14ac:dyDescent="0.3">
      <c r="A24" s="1"/>
      <c r="N24" s="2"/>
    </row>
    <row r="25" spans="1:14" x14ac:dyDescent="0.3">
      <c r="A25" s="1"/>
      <c r="N25" s="2"/>
    </row>
    <row r="26" spans="1:14" x14ac:dyDescent="0.3">
      <c r="A26" s="1"/>
      <c r="N26" s="2"/>
    </row>
    <row r="27" spans="1:14" x14ac:dyDescent="0.3">
      <c r="A27" s="1"/>
      <c r="N27" s="2"/>
    </row>
    <row r="28" spans="1:14" x14ac:dyDescent="0.3">
      <c r="A28" s="249"/>
      <c r="B28" s="250"/>
      <c r="G28" s="221">
        <v>2024</v>
      </c>
      <c r="H28" s="221"/>
      <c r="I28" s="221"/>
      <c r="J28" s="221">
        <v>2025</v>
      </c>
      <c r="K28" s="221"/>
      <c r="L28" s="221"/>
      <c r="N28" s="2"/>
    </row>
    <row r="29" spans="1:14" ht="14.4" customHeight="1" x14ac:dyDescent="0.3">
      <c r="A29" s="299" t="s">
        <v>197</v>
      </c>
      <c r="B29" s="223"/>
      <c r="C29" s="244" t="s">
        <v>198</v>
      </c>
      <c r="D29" s="244"/>
      <c r="E29" s="244"/>
      <c r="F29" s="244"/>
      <c r="G29" s="219" t="s">
        <v>199</v>
      </c>
      <c r="H29" s="219"/>
      <c r="I29" s="219"/>
      <c r="J29" s="219" t="s">
        <v>200</v>
      </c>
      <c r="K29" s="219"/>
      <c r="L29" s="219"/>
      <c r="N29" s="2"/>
    </row>
    <row r="30" spans="1:14" x14ac:dyDescent="0.3">
      <c r="A30" s="223"/>
      <c r="B30" s="223"/>
      <c r="C30" s="244"/>
      <c r="D30" s="244"/>
      <c r="E30" s="244"/>
      <c r="F30" s="244"/>
      <c r="G30" s="219"/>
      <c r="H30" s="219"/>
      <c r="I30" s="219"/>
      <c r="J30" s="219"/>
      <c r="K30" s="219"/>
      <c r="L30" s="219"/>
      <c r="N30" s="2"/>
    </row>
    <row r="31" spans="1:14" x14ac:dyDescent="0.3">
      <c r="A31" s="223"/>
      <c r="B31" s="223"/>
      <c r="C31" s="244"/>
      <c r="D31" s="244"/>
      <c r="E31" s="244"/>
      <c r="F31" s="244"/>
      <c r="G31" s="219"/>
      <c r="H31" s="219"/>
      <c r="I31" s="219"/>
      <c r="J31" s="219"/>
      <c r="K31" s="219"/>
      <c r="L31" s="219"/>
      <c r="N31" s="2"/>
    </row>
    <row r="32" spans="1:14" x14ac:dyDescent="0.3">
      <c r="A32" s="223"/>
      <c r="B32" s="223"/>
      <c r="C32" s="244"/>
      <c r="D32" s="244"/>
      <c r="E32" s="244"/>
      <c r="F32" s="244"/>
      <c r="G32" s="219"/>
      <c r="H32" s="219"/>
      <c r="I32" s="219"/>
      <c r="J32" s="219"/>
      <c r="K32" s="219"/>
      <c r="L32" s="219"/>
      <c r="N32" s="2"/>
    </row>
    <row r="33" spans="1:14" s="28" customFormat="1" ht="84" customHeight="1" x14ac:dyDescent="0.3">
      <c r="A33" s="286"/>
      <c r="B33" s="287"/>
      <c r="C33" s="55"/>
      <c r="D33" s="55"/>
      <c r="E33" s="55"/>
      <c r="F33" s="55"/>
      <c r="G33" s="258" t="s">
        <v>201</v>
      </c>
      <c r="H33" s="242"/>
      <c r="I33" s="242"/>
      <c r="J33" s="242"/>
      <c r="K33" s="242"/>
      <c r="L33" s="242"/>
      <c r="N33" s="105"/>
    </row>
    <row r="34" spans="1:14" ht="16.95" customHeight="1" x14ac:dyDescent="0.3">
      <c r="A34" s="70"/>
      <c r="B34" s="27"/>
      <c r="C34" s="27"/>
      <c r="D34" s="27"/>
      <c r="E34" s="27"/>
      <c r="F34" s="27"/>
      <c r="G34" s="27"/>
      <c r="N34" s="2"/>
    </row>
    <row r="35" spans="1:14" x14ac:dyDescent="0.3">
      <c r="A35" s="1"/>
      <c r="G35" s="221">
        <v>2024</v>
      </c>
      <c r="H35" s="221"/>
      <c r="I35" s="221"/>
      <c r="J35" s="221">
        <v>2025</v>
      </c>
      <c r="K35" s="221"/>
      <c r="L35" s="221"/>
      <c r="N35" s="2"/>
    </row>
    <row r="36" spans="1:14" ht="14.4" customHeight="1" x14ac:dyDescent="0.3">
      <c r="A36" s="292" t="s">
        <v>202</v>
      </c>
      <c r="B36" s="231"/>
      <c r="C36" s="232" t="s">
        <v>203</v>
      </c>
      <c r="D36" s="233"/>
      <c r="E36" s="233"/>
      <c r="F36" s="233"/>
      <c r="G36" s="219" t="s">
        <v>204</v>
      </c>
      <c r="H36" s="219"/>
      <c r="I36" s="219"/>
      <c r="J36" s="219" t="s">
        <v>205</v>
      </c>
      <c r="K36" s="219"/>
      <c r="L36" s="219"/>
      <c r="N36" s="2"/>
    </row>
    <row r="37" spans="1:14" x14ac:dyDescent="0.3">
      <c r="A37" s="231"/>
      <c r="B37" s="231"/>
      <c r="C37" s="233"/>
      <c r="D37" s="233"/>
      <c r="E37" s="233"/>
      <c r="F37" s="233"/>
      <c r="G37" s="219"/>
      <c r="H37" s="219"/>
      <c r="I37" s="219"/>
      <c r="J37" s="219"/>
      <c r="K37" s="219"/>
      <c r="L37" s="219"/>
      <c r="N37" s="2"/>
    </row>
    <row r="38" spans="1:14" x14ac:dyDescent="0.3">
      <c r="A38" s="231"/>
      <c r="B38" s="231"/>
      <c r="C38" s="233"/>
      <c r="D38" s="233"/>
      <c r="E38" s="233"/>
      <c r="F38" s="233"/>
      <c r="G38" s="219"/>
      <c r="H38" s="219"/>
      <c r="I38" s="219"/>
      <c r="J38" s="219"/>
      <c r="K38" s="219"/>
      <c r="L38" s="219"/>
      <c r="N38" s="2"/>
    </row>
    <row r="39" spans="1:14" x14ac:dyDescent="0.3">
      <c r="A39" s="231"/>
      <c r="B39" s="231"/>
      <c r="C39" s="233"/>
      <c r="D39" s="233"/>
      <c r="E39" s="233"/>
      <c r="F39" s="233"/>
      <c r="G39" s="219"/>
      <c r="H39" s="219"/>
      <c r="I39" s="219"/>
      <c r="J39" s="219"/>
      <c r="K39" s="219"/>
      <c r="L39" s="219"/>
      <c r="N39" s="2"/>
    </row>
    <row r="40" spans="1:14" ht="102.75" customHeight="1" x14ac:dyDescent="0.3">
      <c r="A40" s="1"/>
      <c r="G40" s="293" t="s">
        <v>206</v>
      </c>
      <c r="H40" s="294"/>
      <c r="I40" s="294"/>
      <c r="J40" s="294"/>
      <c r="K40" s="294"/>
      <c r="L40" s="295"/>
      <c r="N40" s="2"/>
    </row>
    <row r="41" spans="1:14" x14ac:dyDescent="0.3">
      <c r="A41" s="1"/>
      <c r="G41" s="43"/>
      <c r="H41" s="43"/>
      <c r="I41" s="43"/>
      <c r="J41" s="43"/>
      <c r="K41" s="43"/>
      <c r="L41" s="43"/>
      <c r="N41" s="2"/>
    </row>
    <row r="42" spans="1:14" x14ac:dyDescent="0.3">
      <c r="A42" s="1"/>
      <c r="G42" s="221">
        <v>2024</v>
      </c>
      <c r="H42" s="221"/>
      <c r="I42" s="221"/>
      <c r="J42" s="221">
        <v>2025</v>
      </c>
      <c r="K42" s="221"/>
      <c r="L42" s="221"/>
      <c r="N42" s="2"/>
    </row>
    <row r="43" spans="1:14" x14ac:dyDescent="0.3">
      <c r="A43" s="292" t="s">
        <v>207</v>
      </c>
      <c r="B43" s="231"/>
      <c r="C43" s="232" t="s">
        <v>208</v>
      </c>
      <c r="D43" s="233"/>
      <c r="E43" s="233"/>
      <c r="F43" s="233"/>
      <c r="G43" s="219" t="s">
        <v>209</v>
      </c>
      <c r="H43" s="219"/>
      <c r="I43" s="219"/>
      <c r="J43" s="219" t="s">
        <v>210</v>
      </c>
      <c r="K43" s="219"/>
      <c r="L43" s="219"/>
      <c r="N43" s="2"/>
    </row>
    <row r="44" spans="1:14" ht="13.2" customHeight="1" x14ac:dyDescent="0.3">
      <c r="A44" s="231"/>
      <c r="B44" s="231"/>
      <c r="C44" s="233"/>
      <c r="D44" s="233"/>
      <c r="E44" s="233"/>
      <c r="F44" s="233"/>
      <c r="G44" s="219"/>
      <c r="H44" s="219"/>
      <c r="I44" s="219"/>
      <c r="J44" s="219"/>
      <c r="K44" s="219"/>
      <c r="L44" s="219"/>
      <c r="N44" s="2"/>
    </row>
    <row r="45" spans="1:14" x14ac:dyDescent="0.3">
      <c r="A45" s="231"/>
      <c r="B45" s="231"/>
      <c r="C45" s="233"/>
      <c r="D45" s="233"/>
      <c r="E45" s="233"/>
      <c r="F45" s="233"/>
      <c r="G45" s="219"/>
      <c r="H45" s="219"/>
      <c r="I45" s="219"/>
      <c r="J45" s="219"/>
      <c r="K45" s="219"/>
      <c r="L45" s="219"/>
      <c r="N45" s="2"/>
    </row>
    <row r="46" spans="1:14" ht="17.399999999999999" customHeight="1" x14ac:dyDescent="0.3">
      <c r="A46" s="231"/>
      <c r="B46" s="231"/>
      <c r="C46" s="233"/>
      <c r="D46" s="233"/>
      <c r="E46" s="233"/>
      <c r="F46" s="233"/>
      <c r="G46" s="219"/>
      <c r="H46" s="219"/>
      <c r="I46" s="219"/>
      <c r="J46" s="219"/>
      <c r="K46" s="219"/>
      <c r="L46" s="219"/>
      <c r="N46" s="2"/>
    </row>
    <row r="47" spans="1:14" ht="79.5" customHeight="1" x14ac:dyDescent="0.3">
      <c r="A47" s="1"/>
      <c r="G47" s="283" t="s">
        <v>211</v>
      </c>
      <c r="H47" s="284"/>
      <c r="I47" s="284"/>
      <c r="J47" s="284"/>
      <c r="K47" s="284"/>
      <c r="L47" s="285"/>
      <c r="N47" s="2"/>
    </row>
    <row r="48" spans="1:14" ht="15.6" customHeight="1" x14ac:dyDescent="0.3">
      <c r="A48" s="1"/>
      <c r="D48" s="43"/>
      <c r="E48" s="43"/>
      <c r="F48" s="43"/>
      <c r="G48" s="43"/>
      <c r="H48" s="43"/>
      <c r="I48" s="43"/>
      <c r="J48" s="43"/>
      <c r="K48" s="43"/>
      <c r="L48" s="43"/>
      <c r="N48" s="2"/>
    </row>
    <row r="49" spans="1:14" x14ac:dyDescent="0.3">
      <c r="A49" s="1"/>
      <c r="G49" s="296">
        <v>2024</v>
      </c>
      <c r="H49" s="297"/>
      <c r="I49" s="298"/>
      <c r="J49" s="296">
        <v>2025</v>
      </c>
      <c r="K49" s="297"/>
      <c r="L49" s="298"/>
      <c r="N49" s="2"/>
    </row>
    <row r="50" spans="1:14" x14ac:dyDescent="0.3">
      <c r="A50" s="292" t="s">
        <v>212</v>
      </c>
      <c r="B50" s="231"/>
      <c r="C50" s="232" t="s">
        <v>213</v>
      </c>
      <c r="D50" s="233"/>
      <c r="E50" s="233"/>
      <c r="F50" s="233"/>
      <c r="G50" s="219" t="s">
        <v>214</v>
      </c>
      <c r="H50" s="219"/>
      <c r="I50" s="219"/>
      <c r="J50" s="219" t="s">
        <v>215</v>
      </c>
      <c r="K50" s="219"/>
      <c r="L50" s="219"/>
      <c r="N50" s="2"/>
    </row>
    <row r="51" spans="1:14" ht="15.6" customHeight="1" x14ac:dyDescent="0.3">
      <c r="A51" s="231"/>
      <c r="B51" s="231"/>
      <c r="C51" s="233"/>
      <c r="D51" s="233"/>
      <c r="E51" s="233"/>
      <c r="F51" s="233"/>
      <c r="G51" s="219"/>
      <c r="H51" s="219"/>
      <c r="I51" s="219"/>
      <c r="J51" s="219"/>
      <c r="K51" s="219"/>
      <c r="L51" s="219"/>
      <c r="N51" s="2"/>
    </row>
    <row r="52" spans="1:14" x14ac:dyDescent="0.3">
      <c r="A52" s="231"/>
      <c r="B52" s="231"/>
      <c r="C52" s="233"/>
      <c r="D52" s="233"/>
      <c r="E52" s="233"/>
      <c r="F52" s="233"/>
      <c r="G52" s="219"/>
      <c r="H52" s="219"/>
      <c r="I52" s="219"/>
      <c r="J52" s="219"/>
      <c r="K52" s="219"/>
      <c r="L52" s="219"/>
      <c r="N52" s="2"/>
    </row>
    <row r="53" spans="1:14" x14ac:dyDescent="0.3">
      <c r="A53" s="231"/>
      <c r="B53" s="231"/>
      <c r="C53" s="233"/>
      <c r="D53" s="233"/>
      <c r="E53" s="233"/>
      <c r="F53" s="233"/>
      <c r="G53" s="219"/>
      <c r="H53" s="219"/>
      <c r="I53" s="219"/>
      <c r="J53" s="219"/>
      <c r="K53" s="219"/>
      <c r="L53" s="219"/>
      <c r="N53" s="2"/>
    </row>
    <row r="54" spans="1:14" ht="110.25" customHeight="1" x14ac:dyDescent="0.3">
      <c r="A54" s="1"/>
      <c r="G54" s="283" t="s">
        <v>216</v>
      </c>
      <c r="H54" s="284"/>
      <c r="I54" s="284"/>
      <c r="J54" s="284"/>
      <c r="K54" s="284"/>
      <c r="L54" s="285"/>
      <c r="N54" s="2"/>
    </row>
    <row r="55" spans="1:14" ht="16.2" customHeight="1" x14ac:dyDescent="0.3">
      <c r="A55" s="97"/>
      <c r="B55" s="43"/>
      <c r="C55" s="43"/>
      <c r="D55" s="43"/>
      <c r="E55" s="43"/>
      <c r="F55" s="43"/>
      <c r="G55" s="43"/>
      <c r="H55" s="43"/>
      <c r="I55" s="43"/>
      <c r="J55" s="43"/>
      <c r="K55" s="43"/>
      <c r="L55" s="43"/>
      <c r="N55" s="2"/>
    </row>
    <row r="56" spans="1:14" x14ac:dyDescent="0.3">
      <c r="A56" s="1"/>
      <c r="G56" s="221">
        <v>2024</v>
      </c>
      <c r="H56" s="221"/>
      <c r="I56" s="221"/>
      <c r="J56" s="221">
        <v>2025</v>
      </c>
      <c r="K56" s="221"/>
      <c r="L56" s="221"/>
      <c r="N56" s="2"/>
    </row>
    <row r="57" spans="1:14" x14ac:dyDescent="0.3">
      <c r="A57" s="292" t="s">
        <v>217</v>
      </c>
      <c r="B57" s="231"/>
      <c r="C57" s="232" t="s">
        <v>218</v>
      </c>
      <c r="D57" s="233"/>
      <c r="E57" s="233"/>
      <c r="F57" s="233"/>
      <c r="G57" s="219" t="s">
        <v>219</v>
      </c>
      <c r="H57" s="219"/>
      <c r="I57" s="219"/>
      <c r="J57" s="219" t="s">
        <v>220</v>
      </c>
      <c r="K57" s="219"/>
      <c r="L57" s="219"/>
      <c r="N57" s="2"/>
    </row>
    <row r="58" spans="1:14" x14ac:dyDescent="0.3">
      <c r="A58" s="231"/>
      <c r="B58" s="231"/>
      <c r="C58" s="233"/>
      <c r="D58" s="233"/>
      <c r="E58" s="233"/>
      <c r="F58" s="233"/>
      <c r="G58" s="219"/>
      <c r="H58" s="219"/>
      <c r="I58" s="219"/>
      <c r="J58" s="219"/>
      <c r="K58" s="219"/>
      <c r="L58" s="219"/>
      <c r="N58" s="2"/>
    </row>
    <row r="59" spans="1:14" x14ac:dyDescent="0.3">
      <c r="A59" s="231"/>
      <c r="B59" s="231"/>
      <c r="C59" s="233"/>
      <c r="D59" s="233"/>
      <c r="E59" s="233"/>
      <c r="F59" s="233"/>
      <c r="G59" s="219"/>
      <c r="H59" s="219"/>
      <c r="I59" s="219"/>
      <c r="J59" s="219"/>
      <c r="K59" s="219"/>
      <c r="L59" s="219"/>
      <c r="N59" s="2"/>
    </row>
    <row r="60" spans="1:14" x14ac:dyDescent="0.3">
      <c r="A60" s="231"/>
      <c r="B60" s="231"/>
      <c r="C60" s="233"/>
      <c r="D60" s="233"/>
      <c r="E60" s="233"/>
      <c r="F60" s="233"/>
      <c r="G60" s="219"/>
      <c r="H60" s="219"/>
      <c r="I60" s="219"/>
      <c r="J60" s="219"/>
      <c r="K60" s="219"/>
      <c r="L60" s="219"/>
      <c r="N60" s="2"/>
    </row>
    <row r="61" spans="1:14" ht="91.5" customHeight="1" x14ac:dyDescent="0.3">
      <c r="A61" s="1"/>
      <c r="G61" s="283" t="s">
        <v>221</v>
      </c>
      <c r="H61" s="284"/>
      <c r="I61" s="284"/>
      <c r="J61" s="284"/>
      <c r="K61" s="284"/>
      <c r="L61" s="285"/>
      <c r="N61" s="2"/>
    </row>
    <row r="62" spans="1:14" ht="20.399999999999999" customHeight="1" x14ac:dyDescent="0.3">
      <c r="A62" s="97"/>
      <c r="B62" s="43"/>
      <c r="C62" s="43"/>
      <c r="D62" s="43"/>
      <c r="E62" s="43"/>
      <c r="F62" s="43"/>
      <c r="G62" s="43"/>
      <c r="H62" s="43"/>
      <c r="I62" s="43"/>
      <c r="J62" s="43"/>
      <c r="K62" s="43"/>
      <c r="L62" s="43"/>
      <c r="N62" s="2"/>
    </row>
    <row r="63" spans="1:14" x14ac:dyDescent="0.3">
      <c r="A63" s="112" t="s">
        <v>139</v>
      </c>
      <c r="D63" s="43"/>
      <c r="E63" s="43"/>
      <c r="F63" s="43"/>
      <c r="G63" s="43"/>
      <c r="H63" s="43"/>
      <c r="I63" s="43"/>
      <c r="J63" s="43"/>
      <c r="K63" s="43"/>
      <c r="L63" s="43"/>
      <c r="N63" s="2"/>
    </row>
    <row r="64" spans="1:14" x14ac:dyDescent="0.3">
      <c r="A64" s="97"/>
      <c r="B64" s="43"/>
      <c r="C64" s="43"/>
      <c r="D64" s="43"/>
      <c r="E64" s="43"/>
      <c r="F64" s="43"/>
      <c r="G64" s="43"/>
      <c r="H64" s="43"/>
      <c r="I64" s="43"/>
      <c r="J64" s="43"/>
      <c r="K64" s="43"/>
      <c r="L64" s="43"/>
      <c r="N64" s="2"/>
    </row>
    <row r="65" spans="1:14" x14ac:dyDescent="0.3">
      <c r="A65" s="111" t="s">
        <v>222</v>
      </c>
      <c r="B65" s="43"/>
      <c r="C65" s="43"/>
      <c r="D65" s="43"/>
      <c r="E65" s="43"/>
      <c r="F65" s="43"/>
      <c r="G65" s="43"/>
      <c r="H65" s="43"/>
      <c r="I65" s="43"/>
      <c r="J65" s="43"/>
      <c r="K65" s="43"/>
      <c r="L65" s="43"/>
      <c r="N65" s="2"/>
    </row>
    <row r="66" spans="1:14" x14ac:dyDescent="0.3">
      <c r="A66" s="204" t="s">
        <v>223</v>
      </c>
      <c r="B66" s="205"/>
      <c r="C66" s="206"/>
      <c r="D66" s="43"/>
      <c r="E66" s="43"/>
      <c r="F66" s="43"/>
      <c r="G66" s="43"/>
      <c r="H66" s="43"/>
      <c r="I66" s="43"/>
      <c r="J66" s="43"/>
      <c r="K66" s="43"/>
      <c r="L66" s="43"/>
      <c r="N66" s="2"/>
    </row>
    <row r="67" spans="1:14" x14ac:dyDescent="0.3">
      <c r="A67" s="207"/>
      <c r="B67" s="208"/>
      <c r="C67" s="209"/>
      <c r="D67" s="43"/>
      <c r="E67" s="43"/>
      <c r="F67" s="43"/>
      <c r="G67" s="43"/>
      <c r="H67" s="43"/>
      <c r="I67" s="43"/>
      <c r="J67" s="43"/>
      <c r="K67" s="43"/>
      <c r="L67" s="43"/>
      <c r="N67" s="2"/>
    </row>
    <row r="68" spans="1:14" x14ac:dyDescent="0.3">
      <c r="A68" s="207"/>
      <c r="B68" s="208"/>
      <c r="C68" s="209"/>
      <c r="N68" s="2"/>
    </row>
    <row r="69" spans="1:14" x14ac:dyDescent="0.3">
      <c r="A69" s="207"/>
      <c r="B69" s="208"/>
      <c r="C69" s="209"/>
      <c r="N69" s="2"/>
    </row>
    <row r="70" spans="1:14" x14ac:dyDescent="0.3">
      <c r="A70" s="207"/>
      <c r="B70" s="208"/>
      <c r="C70" s="209"/>
      <c r="N70" s="2"/>
    </row>
    <row r="71" spans="1:14" x14ac:dyDescent="0.3">
      <c r="A71" s="207"/>
      <c r="B71" s="208"/>
      <c r="C71" s="209"/>
      <c r="N71" s="2"/>
    </row>
    <row r="72" spans="1:14" x14ac:dyDescent="0.3">
      <c r="A72" s="207"/>
      <c r="B72" s="208"/>
      <c r="C72" s="209"/>
      <c r="N72" s="2"/>
    </row>
    <row r="73" spans="1:14" ht="55.5" customHeight="1" x14ac:dyDescent="0.3">
      <c r="A73" s="210"/>
      <c r="B73" s="211"/>
      <c r="C73" s="212"/>
      <c r="N73" s="2"/>
    </row>
    <row r="74" spans="1:14" x14ac:dyDescent="0.3">
      <c r="A74" s="1"/>
      <c r="N74" s="2"/>
    </row>
    <row r="75" spans="1:14" x14ac:dyDescent="0.3">
      <c r="A75" s="3"/>
      <c r="B75" s="4"/>
      <c r="C75" s="4"/>
      <c r="D75" s="4"/>
      <c r="E75" s="4"/>
      <c r="F75" s="4"/>
      <c r="G75" s="4"/>
      <c r="H75" s="4"/>
      <c r="I75" s="4"/>
      <c r="J75" s="4"/>
      <c r="K75" s="4"/>
      <c r="L75" s="4"/>
      <c r="M75" s="4"/>
      <c r="N75" s="5"/>
    </row>
  </sheetData>
  <mergeCells count="40">
    <mergeCell ref="A29:B32"/>
    <mergeCell ref="C29:F32"/>
    <mergeCell ref="G29:I32"/>
    <mergeCell ref="J29:L32"/>
    <mergeCell ref="A1:N3"/>
    <mergeCell ref="E7:I7"/>
    <mergeCell ref="A28:B28"/>
    <mergeCell ref="G28:I28"/>
    <mergeCell ref="J28:L28"/>
    <mergeCell ref="A33:B33"/>
    <mergeCell ref="G33:L33"/>
    <mergeCell ref="G35:I35"/>
    <mergeCell ref="J35:L35"/>
    <mergeCell ref="A36:B39"/>
    <mergeCell ref="C36:F39"/>
    <mergeCell ref="G36:I39"/>
    <mergeCell ref="J36:L39"/>
    <mergeCell ref="G40:L40"/>
    <mergeCell ref="A66:C73"/>
    <mergeCell ref="G42:I42"/>
    <mergeCell ref="J42:L42"/>
    <mergeCell ref="A43:B46"/>
    <mergeCell ref="C43:F46"/>
    <mergeCell ref="G43:I46"/>
    <mergeCell ref="J43:L46"/>
    <mergeCell ref="G47:L47"/>
    <mergeCell ref="G49:I49"/>
    <mergeCell ref="J49:L49"/>
    <mergeCell ref="A50:B53"/>
    <mergeCell ref="C50:F53"/>
    <mergeCell ref="G50:I53"/>
    <mergeCell ref="J50:L53"/>
    <mergeCell ref="G61:L61"/>
    <mergeCell ref="G54:L54"/>
    <mergeCell ref="G56:I56"/>
    <mergeCell ref="J56:L56"/>
    <mergeCell ref="A57:B60"/>
    <mergeCell ref="C57:F60"/>
    <mergeCell ref="G57:I60"/>
    <mergeCell ref="J57:L60"/>
  </mergeCells>
  <dataValidations count="1">
    <dataValidation type="list" allowBlank="1" showInputMessage="1" showErrorMessage="1" sqref="F5" xr:uid="{7C5E8219-B6E7-49A3-A15B-4947DA035AAC}">
      <formula1>$A$8:$A$12</formula1>
    </dataValidation>
  </dataValidation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8C4EE8-E293-4AC8-B3AB-8D7968103A74}">
  <sheetPr>
    <tabColor rgb="FF0070C0"/>
  </sheetPr>
  <dimension ref="A1:V50"/>
  <sheetViews>
    <sheetView zoomScale="79" zoomScaleNormal="80" workbookViewId="0">
      <selection activeCell="G19" sqref="G19"/>
    </sheetView>
  </sheetViews>
  <sheetFormatPr defaultRowHeight="14.4" x14ac:dyDescent="0.3"/>
  <cols>
    <col min="2" max="2" width="27.33203125" customWidth="1"/>
    <col min="3" max="4" width="18.6640625" customWidth="1"/>
    <col min="5" max="5" width="9.33203125" customWidth="1"/>
    <col min="6" max="6" width="19.33203125" customWidth="1"/>
    <col min="7" max="7" width="13.109375" customWidth="1"/>
    <col min="10" max="10" width="10.109375" customWidth="1"/>
  </cols>
  <sheetData>
    <row r="1" spans="1:22" x14ac:dyDescent="0.3">
      <c r="A1" s="305" t="s">
        <v>224</v>
      </c>
      <c r="B1" s="306"/>
      <c r="C1" s="306"/>
      <c r="D1" s="306"/>
      <c r="E1" s="306"/>
      <c r="F1" s="306"/>
      <c r="G1" s="306"/>
      <c r="H1" s="306"/>
      <c r="I1" s="306"/>
      <c r="J1" s="306"/>
      <c r="K1" s="306"/>
      <c r="L1" s="306"/>
      <c r="M1" s="306"/>
      <c r="N1" s="306"/>
      <c r="O1" s="306"/>
      <c r="P1" s="306"/>
      <c r="Q1" s="306"/>
      <c r="R1" s="306"/>
      <c r="S1" s="306"/>
      <c r="T1" s="306"/>
      <c r="U1" s="306"/>
      <c r="V1" s="307"/>
    </row>
    <row r="2" spans="1:22" x14ac:dyDescent="0.3">
      <c r="A2" s="308"/>
      <c r="B2" s="309"/>
      <c r="C2" s="309"/>
      <c r="D2" s="309"/>
      <c r="E2" s="309"/>
      <c r="F2" s="309"/>
      <c r="G2" s="309"/>
      <c r="H2" s="309"/>
      <c r="I2" s="309"/>
      <c r="J2" s="309"/>
      <c r="K2" s="309"/>
      <c r="L2" s="309"/>
      <c r="M2" s="309"/>
      <c r="N2" s="309"/>
      <c r="O2" s="309"/>
      <c r="P2" s="309"/>
      <c r="Q2" s="309"/>
      <c r="R2" s="309"/>
      <c r="S2" s="309"/>
      <c r="T2" s="309"/>
      <c r="U2" s="309"/>
      <c r="V2" s="310"/>
    </row>
    <row r="3" spans="1:22" x14ac:dyDescent="0.3">
      <c r="A3" s="311"/>
      <c r="B3" s="312"/>
      <c r="C3" s="312"/>
      <c r="D3" s="312"/>
      <c r="E3" s="312"/>
      <c r="F3" s="312"/>
      <c r="G3" s="312"/>
      <c r="H3" s="312"/>
      <c r="I3" s="312"/>
      <c r="J3" s="312"/>
      <c r="K3" s="312"/>
      <c r="L3" s="312"/>
      <c r="M3" s="312"/>
      <c r="N3" s="312"/>
      <c r="O3" s="312"/>
      <c r="P3" s="312"/>
      <c r="Q3" s="312"/>
      <c r="R3" s="312"/>
      <c r="S3" s="312"/>
      <c r="T3" s="312"/>
      <c r="U3" s="312"/>
      <c r="V3" s="313"/>
    </row>
    <row r="4" spans="1:22" x14ac:dyDescent="0.3">
      <c r="A4" s="1"/>
      <c r="V4" s="2"/>
    </row>
    <row r="5" spans="1:22" x14ac:dyDescent="0.3">
      <c r="A5" s="1"/>
      <c r="B5" s="314" t="s">
        <v>225</v>
      </c>
      <c r="C5" s="315"/>
      <c r="D5" s="315"/>
      <c r="E5" s="316"/>
      <c r="F5" s="113"/>
      <c r="G5" s="113"/>
      <c r="H5" s="113"/>
      <c r="I5" s="113"/>
      <c r="J5" s="113"/>
      <c r="K5" s="113"/>
      <c r="L5" s="113"/>
      <c r="M5" s="113"/>
      <c r="N5" s="113"/>
      <c r="O5" s="113"/>
      <c r="P5" s="113"/>
      <c r="Q5" s="113"/>
      <c r="R5" s="113"/>
      <c r="S5" s="113"/>
      <c r="T5" s="113"/>
      <c r="U5" s="113"/>
      <c r="V5" s="114"/>
    </row>
    <row r="6" spans="1:22" ht="18" x14ac:dyDescent="0.3">
      <c r="A6" s="115"/>
      <c r="B6" s="317"/>
      <c r="C6" s="318"/>
      <c r="D6" s="318"/>
      <c r="E6" s="319"/>
      <c r="F6" s="113"/>
      <c r="G6" s="113"/>
      <c r="H6" s="113"/>
      <c r="I6" s="113"/>
      <c r="J6" s="113"/>
      <c r="K6" s="113"/>
      <c r="L6" s="113"/>
      <c r="M6" s="113"/>
      <c r="N6" s="113"/>
      <c r="O6" s="113"/>
      <c r="P6" s="113"/>
      <c r="Q6" s="113"/>
      <c r="R6" s="113"/>
      <c r="S6" s="113"/>
      <c r="T6" s="113"/>
      <c r="U6" s="113"/>
      <c r="V6" s="114"/>
    </row>
    <row r="7" spans="1:22" x14ac:dyDescent="0.3">
      <c r="A7" s="116"/>
      <c r="B7" s="113"/>
      <c r="C7" s="113"/>
      <c r="D7" s="113"/>
      <c r="E7" s="113"/>
      <c r="F7" s="113"/>
      <c r="G7" s="113"/>
      <c r="H7" s="113"/>
      <c r="I7" s="113"/>
      <c r="J7" s="113"/>
      <c r="K7" s="113"/>
      <c r="L7" s="113"/>
      <c r="M7" s="113"/>
      <c r="N7" s="113"/>
      <c r="O7" s="113"/>
      <c r="P7" s="113"/>
      <c r="Q7" s="113"/>
      <c r="R7" s="113"/>
      <c r="S7" s="113"/>
      <c r="T7" s="113"/>
      <c r="U7" s="113"/>
      <c r="V7" s="114"/>
    </row>
    <row r="8" spans="1:22" x14ac:dyDescent="0.3">
      <c r="A8" s="116"/>
      <c r="B8" s="113"/>
      <c r="C8" s="113"/>
      <c r="D8" s="113"/>
      <c r="E8" s="113"/>
      <c r="F8" s="113"/>
      <c r="G8" s="113"/>
      <c r="H8" s="113"/>
      <c r="I8" s="113"/>
      <c r="J8" s="113"/>
      <c r="K8" s="113"/>
      <c r="L8" s="113"/>
      <c r="M8" s="113"/>
      <c r="N8" s="113"/>
      <c r="O8" s="113"/>
      <c r="P8" s="113"/>
      <c r="Q8" s="113"/>
      <c r="R8" s="113"/>
      <c r="S8" s="113"/>
      <c r="T8" s="113"/>
      <c r="U8" s="113"/>
      <c r="V8" s="114"/>
    </row>
    <row r="9" spans="1:22" x14ac:dyDescent="0.3">
      <c r="A9" s="1"/>
      <c r="V9" s="2"/>
    </row>
    <row r="10" spans="1:22" x14ac:dyDescent="0.3">
      <c r="A10" s="1"/>
      <c r="V10" s="2"/>
    </row>
    <row r="11" spans="1:22" x14ac:dyDescent="0.3">
      <c r="A11" s="1"/>
      <c r="V11" s="2"/>
    </row>
    <row r="12" spans="1:22" x14ac:dyDescent="0.3">
      <c r="A12" s="1"/>
      <c r="V12" s="2"/>
    </row>
    <row r="13" spans="1:22" x14ac:dyDescent="0.3">
      <c r="A13" s="1"/>
      <c r="V13" s="2"/>
    </row>
    <row r="14" spans="1:22" x14ac:dyDescent="0.3">
      <c r="A14" s="1"/>
      <c r="V14" s="2"/>
    </row>
    <row r="15" spans="1:22" ht="30" customHeight="1" x14ac:dyDescent="0.3">
      <c r="A15" s="1"/>
      <c r="V15" s="2"/>
    </row>
    <row r="16" spans="1:22" ht="29.25" customHeight="1" x14ac:dyDescent="0.3">
      <c r="A16" s="1"/>
      <c r="V16" s="2"/>
    </row>
    <row r="17" spans="1:22" ht="33.75" customHeight="1" x14ac:dyDescent="0.3">
      <c r="A17" s="1"/>
      <c r="V17" s="2"/>
    </row>
    <row r="18" spans="1:22" x14ac:dyDescent="0.3">
      <c r="A18" s="1"/>
      <c r="V18" s="2"/>
    </row>
    <row r="19" spans="1:22" ht="26.4" customHeight="1" x14ac:dyDescent="0.4">
      <c r="A19" s="1"/>
      <c r="B19" s="61" t="s">
        <v>1</v>
      </c>
      <c r="C19" s="61">
        <v>2024</v>
      </c>
      <c r="D19" s="61">
        <v>2025</v>
      </c>
      <c r="E19" s="117"/>
      <c r="F19" s="62" t="s">
        <v>226</v>
      </c>
      <c r="G19" s="59">
        <v>2025</v>
      </c>
      <c r="H19" s="118"/>
      <c r="I19" s="119"/>
      <c r="V19" s="2"/>
    </row>
    <row r="20" spans="1:22" ht="18" x14ac:dyDescent="0.35">
      <c r="A20" s="1"/>
      <c r="B20" s="47" t="s">
        <v>88</v>
      </c>
      <c r="C20" s="68">
        <f>('Common Size (IS)'!B17*1000)/('Common Size (IS)'!B6*1000)</f>
        <v>4.0994535246347705E-2</v>
      </c>
      <c r="D20" s="68">
        <f>('Common Size (IS)'!D17*1000)/('Common Size (IS)'!D6*1000)</f>
        <v>3.4264982198660324E-2</v>
      </c>
      <c r="E20" s="120"/>
      <c r="V20" s="2"/>
    </row>
    <row r="21" spans="1:22" ht="18" x14ac:dyDescent="0.35">
      <c r="A21" s="1"/>
      <c r="B21" s="47" t="s">
        <v>227</v>
      </c>
      <c r="C21" s="68">
        <f>('Common Size (IS)'!B6*1000)/('Common Size (BS)'!B20*1000)</f>
        <v>0.68128151908825241</v>
      </c>
      <c r="D21" s="68">
        <f>('Common Size (IS)'!D6*1000)/('Common Size (BS)'!D20*1000)</f>
        <v>0.72973263243220376</v>
      </c>
      <c r="E21" s="120"/>
      <c r="F21" s="321" t="str">
        <f xml:space="preserve"> "DuPont Analysis : " &amp; G19</f>
        <v>DuPont Analysis : 2025</v>
      </c>
      <c r="G21" s="321"/>
      <c r="H21" s="321"/>
      <c r="I21" s="321"/>
      <c r="J21" s="321"/>
      <c r="K21" s="321"/>
      <c r="L21" s="321"/>
      <c r="M21" s="321"/>
      <c r="N21" s="321"/>
      <c r="O21" s="321"/>
      <c r="P21" s="321"/>
      <c r="R21" s="322" t="s">
        <v>228</v>
      </c>
      <c r="S21" s="322"/>
      <c r="T21" s="322"/>
      <c r="U21" s="322"/>
      <c r="V21" s="2"/>
    </row>
    <row r="22" spans="1:22" ht="18" x14ac:dyDescent="0.35">
      <c r="A22" s="1"/>
      <c r="B22" s="47" t="s">
        <v>229</v>
      </c>
      <c r="C22" s="68">
        <f>('Common Size (BS)'!B20*1000)/('Common Size (BS)'!B24*1000)</f>
        <v>1.2101195564050995</v>
      </c>
      <c r="D22" s="68">
        <f>('Common Size (BS)'!D20*1000)/('Common Size (BS)'!D24*1000)</f>
        <v>1.2583530009044224</v>
      </c>
      <c r="F22" s="321"/>
      <c r="G22" s="321"/>
      <c r="H22" s="321"/>
      <c r="I22" s="321"/>
      <c r="J22" s="321"/>
      <c r="K22" s="321"/>
      <c r="L22" s="321"/>
      <c r="M22" s="321"/>
      <c r="N22" s="321"/>
      <c r="O22" s="321"/>
      <c r="P22" s="321"/>
      <c r="R22" s="322"/>
      <c r="S22" s="322"/>
      <c r="T22" s="322"/>
      <c r="U22" s="322"/>
      <c r="V22" s="2"/>
    </row>
    <row r="23" spans="1:22" ht="18" x14ac:dyDescent="0.35">
      <c r="A23" s="1"/>
      <c r="B23" s="60" t="s">
        <v>228</v>
      </c>
      <c r="C23" s="69">
        <f>C20*C21*C22</f>
        <v>3.3797210358035727E-2</v>
      </c>
      <c r="D23" s="69">
        <f>D20*D21*D22</f>
        <v>3.146420531229175E-2</v>
      </c>
      <c r="V23" s="2"/>
    </row>
    <row r="24" spans="1:22" x14ac:dyDescent="0.3">
      <c r="A24" s="1"/>
      <c r="V24" s="2"/>
    </row>
    <row r="25" spans="1:22" ht="18" x14ac:dyDescent="0.35">
      <c r="A25" s="1"/>
      <c r="C25" s="320" t="str">
        <f xml:space="preserve"> "Helper For Charts " &amp; G19</f>
        <v>Helper For Charts 2025</v>
      </c>
      <c r="D25" s="320"/>
      <c r="V25" s="2"/>
    </row>
    <row r="26" spans="1:22" ht="18" x14ac:dyDescent="0.35">
      <c r="A26" s="1"/>
      <c r="C26" s="139" t="s">
        <v>1</v>
      </c>
      <c r="D26" s="139" t="s">
        <v>24</v>
      </c>
      <c r="V26" s="2"/>
    </row>
    <row r="27" spans="1:22" ht="18" x14ac:dyDescent="0.35">
      <c r="A27" s="1"/>
      <c r="C27" s="47" t="s">
        <v>88</v>
      </c>
      <c r="D27" s="136">
        <f>VLOOKUP(C27, $B$20:$D$23, MATCH($G$19, $B$19:$D$19, 0), FALSE)</f>
        <v>3.4264982198660324E-2</v>
      </c>
      <c r="V27" s="2"/>
    </row>
    <row r="28" spans="1:22" ht="18" x14ac:dyDescent="0.35">
      <c r="A28" s="1"/>
      <c r="C28" s="47" t="s">
        <v>227</v>
      </c>
      <c r="D28" s="136">
        <f t="shared" ref="D28:D29" si="0">VLOOKUP(C28, $B$20:$D$23, MATCH($G$19, $B$19:$D$19, 0), FALSE)</f>
        <v>0.72973263243220376</v>
      </c>
      <c r="V28" s="2"/>
    </row>
    <row r="29" spans="1:22" ht="18" x14ac:dyDescent="0.35">
      <c r="A29" s="1"/>
      <c r="C29" s="47" t="s">
        <v>229</v>
      </c>
      <c r="D29" s="136">
        <f t="shared" si="0"/>
        <v>1.2583530009044224</v>
      </c>
      <c r="V29" s="2"/>
    </row>
    <row r="30" spans="1:22" x14ac:dyDescent="0.3">
      <c r="A30" s="1"/>
      <c r="V30" s="2"/>
    </row>
    <row r="31" spans="1:22" x14ac:dyDescent="0.3">
      <c r="A31" s="1"/>
      <c r="C31" s="9"/>
      <c r="D31" s="121" t="s">
        <v>228</v>
      </c>
      <c r="V31" s="2"/>
    </row>
    <row r="32" spans="1:22" x14ac:dyDescent="0.3">
      <c r="A32" s="1"/>
      <c r="C32" s="121">
        <v>2024</v>
      </c>
      <c r="D32" s="136">
        <f>C23</f>
        <v>3.3797210358035727E-2</v>
      </c>
      <c r="V32" s="2"/>
    </row>
    <row r="33" spans="1:22" x14ac:dyDescent="0.3">
      <c r="A33" s="1"/>
      <c r="C33" s="121">
        <v>2025</v>
      </c>
      <c r="D33" s="136">
        <f>D23</f>
        <v>3.146420531229175E-2</v>
      </c>
      <c r="V33" s="2"/>
    </row>
    <row r="34" spans="1:22" x14ac:dyDescent="0.3">
      <c r="A34" s="1"/>
      <c r="V34" s="2"/>
    </row>
    <row r="35" spans="1:22" x14ac:dyDescent="0.3">
      <c r="A35" s="1"/>
      <c r="V35" s="2"/>
    </row>
    <row r="36" spans="1:22" x14ac:dyDescent="0.3">
      <c r="A36" s="1"/>
      <c r="V36" s="2"/>
    </row>
    <row r="37" spans="1:22" x14ac:dyDescent="0.3">
      <c r="A37" s="1"/>
      <c r="V37" s="2"/>
    </row>
    <row r="38" spans="1:22" x14ac:dyDescent="0.3">
      <c r="A38" s="1"/>
      <c r="V38" s="2"/>
    </row>
    <row r="39" spans="1:22" x14ac:dyDescent="0.3">
      <c r="A39" s="1"/>
      <c r="V39" s="2"/>
    </row>
    <row r="40" spans="1:22" x14ac:dyDescent="0.3">
      <c r="A40" s="1"/>
      <c r="V40" s="2"/>
    </row>
    <row r="41" spans="1:22" ht="21" x14ac:dyDescent="0.4">
      <c r="A41" s="1"/>
      <c r="B41" s="304" t="s">
        <v>230</v>
      </c>
      <c r="C41" s="304"/>
      <c r="D41" s="304"/>
      <c r="E41" s="304"/>
      <c r="F41" s="304"/>
      <c r="G41" s="304"/>
      <c r="H41" s="304"/>
      <c r="I41" s="304"/>
      <c r="J41" s="304"/>
      <c r="V41" s="2"/>
    </row>
    <row r="42" spans="1:22" ht="18" x14ac:dyDescent="0.35">
      <c r="B42" s="138"/>
      <c r="C42" s="138"/>
      <c r="D42" s="138"/>
      <c r="E42" s="138"/>
      <c r="F42" s="138"/>
      <c r="G42" s="138"/>
      <c r="H42" s="138"/>
      <c r="I42" s="138"/>
      <c r="J42" s="138"/>
    </row>
    <row r="43" spans="1:22" x14ac:dyDescent="0.3">
      <c r="A43" s="1"/>
      <c r="C43" s="302" t="s">
        <v>231</v>
      </c>
      <c r="D43" s="303"/>
      <c r="E43" s="303"/>
      <c r="F43" s="303"/>
      <c r="G43" s="303"/>
      <c r="H43" s="303"/>
      <c r="I43" s="303"/>
      <c r="J43" s="303"/>
      <c r="V43" s="2"/>
    </row>
    <row r="44" spans="1:22" ht="21" x14ac:dyDescent="0.4">
      <c r="A44" s="1"/>
      <c r="B44" s="134">
        <v>2024</v>
      </c>
      <c r="C44" s="303"/>
      <c r="D44" s="303"/>
      <c r="E44" s="303"/>
      <c r="F44" s="303"/>
      <c r="G44" s="303"/>
      <c r="H44" s="303"/>
      <c r="I44" s="303"/>
      <c r="J44" s="303"/>
      <c r="V44" s="2"/>
    </row>
    <row r="45" spans="1:22" ht="33.6" customHeight="1" x14ac:dyDescent="0.3">
      <c r="A45" s="1"/>
      <c r="C45" s="303"/>
      <c r="D45" s="303"/>
      <c r="E45" s="303"/>
      <c r="F45" s="303"/>
      <c r="G45" s="303"/>
      <c r="H45" s="303"/>
      <c r="I45" s="303"/>
      <c r="J45" s="303"/>
      <c r="V45" s="2"/>
    </row>
    <row r="46" spans="1:22" ht="16.2" customHeight="1" x14ac:dyDescent="0.3">
      <c r="A46" s="1"/>
      <c r="C46" s="137"/>
      <c r="D46" s="137"/>
      <c r="E46" s="137"/>
      <c r="F46" s="137"/>
      <c r="G46" s="137"/>
      <c r="H46" s="137"/>
      <c r="I46" s="137"/>
      <c r="J46" s="137"/>
      <c r="V46" s="2"/>
    </row>
    <row r="47" spans="1:22" x14ac:dyDescent="0.3">
      <c r="A47" s="1"/>
      <c r="C47" s="300" t="s">
        <v>232</v>
      </c>
      <c r="D47" s="301"/>
      <c r="E47" s="301"/>
      <c r="F47" s="301"/>
      <c r="G47" s="301"/>
      <c r="H47" s="301"/>
      <c r="I47" s="301"/>
      <c r="J47" s="301"/>
      <c r="V47" s="2"/>
    </row>
    <row r="48" spans="1:22" ht="23.25" customHeight="1" x14ac:dyDescent="0.4">
      <c r="A48" s="1"/>
      <c r="B48" s="135">
        <v>2025</v>
      </c>
      <c r="C48" s="301"/>
      <c r="D48" s="301"/>
      <c r="E48" s="301"/>
      <c r="F48" s="301"/>
      <c r="G48" s="301"/>
      <c r="H48" s="301"/>
      <c r="I48" s="301"/>
      <c r="J48" s="301"/>
      <c r="V48" s="2"/>
    </row>
    <row r="49" spans="1:22" ht="41.4" customHeight="1" x14ac:dyDescent="0.3">
      <c r="A49" s="1"/>
      <c r="C49" s="301"/>
      <c r="D49" s="301"/>
      <c r="E49" s="301"/>
      <c r="F49" s="301"/>
      <c r="G49" s="301"/>
      <c r="H49" s="301"/>
      <c r="I49" s="301"/>
      <c r="J49" s="301"/>
      <c r="V49" s="2"/>
    </row>
    <row r="50" spans="1:22" x14ac:dyDescent="0.3">
      <c r="A50" s="3"/>
      <c r="B50" s="4"/>
      <c r="C50" s="4"/>
      <c r="D50" s="4"/>
      <c r="E50" s="4"/>
      <c r="F50" s="4"/>
      <c r="G50" s="4"/>
      <c r="H50" s="4"/>
      <c r="I50" s="4"/>
      <c r="J50" s="4"/>
      <c r="K50" s="4"/>
      <c r="L50" s="4"/>
      <c r="M50" s="4"/>
      <c r="N50" s="4"/>
      <c r="O50" s="4"/>
      <c r="P50" s="4"/>
      <c r="Q50" s="4"/>
      <c r="R50" s="4"/>
      <c r="S50" s="4"/>
      <c r="T50" s="4"/>
      <c r="U50" s="4"/>
      <c r="V50" s="5"/>
    </row>
  </sheetData>
  <mergeCells count="8">
    <mergeCell ref="C47:J49"/>
    <mergeCell ref="C43:J45"/>
    <mergeCell ref="B41:J41"/>
    <mergeCell ref="A1:V3"/>
    <mergeCell ref="B5:E6"/>
    <mergeCell ref="C25:D25"/>
    <mergeCell ref="F21:P22"/>
    <mergeCell ref="R21:U22"/>
  </mergeCells>
  <dataValidations count="1">
    <dataValidation type="list" allowBlank="1" showInputMessage="1" showErrorMessage="1" sqref="G19 I19" xr:uid="{2831F055-BDC6-4A60-A8D1-87B9D45BA56E}">
      <formula1>$C$19:$D$19</formula1>
    </dataValidation>
  </dataValidation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938AB4-6F23-46F8-8C2F-4DC84A355B93}">
  <sheetPr>
    <tabColor rgb="FF0070C0"/>
  </sheetPr>
  <dimension ref="A1:V128"/>
  <sheetViews>
    <sheetView zoomScale="91" workbookViewId="0">
      <selection sqref="A1:V3"/>
    </sheetView>
  </sheetViews>
  <sheetFormatPr defaultRowHeight="15" customHeight="1" x14ac:dyDescent="0.3"/>
  <cols>
    <col min="1" max="1" width="9.5546875" customWidth="1"/>
    <col min="2" max="2" width="23.88671875" customWidth="1"/>
    <col min="3" max="3" width="12.44140625" customWidth="1"/>
    <col min="4" max="4" width="13.5546875" customWidth="1"/>
    <col min="5" max="5" width="12" customWidth="1"/>
    <col min="6" max="6" width="11.6640625" customWidth="1"/>
    <col min="21" max="21" width="13" customWidth="1"/>
    <col min="23" max="23" width="9" customWidth="1"/>
  </cols>
  <sheetData>
    <row r="1" spans="1:22" ht="14.4" customHeight="1" x14ac:dyDescent="0.3">
      <c r="A1" s="180" t="s">
        <v>233</v>
      </c>
      <c r="B1" s="181"/>
      <c r="C1" s="181"/>
      <c r="D1" s="181"/>
      <c r="E1" s="181"/>
      <c r="F1" s="181"/>
      <c r="G1" s="181"/>
      <c r="H1" s="181"/>
      <c r="I1" s="181"/>
      <c r="J1" s="181"/>
      <c r="K1" s="181"/>
      <c r="L1" s="181"/>
      <c r="M1" s="181"/>
      <c r="N1" s="181"/>
      <c r="O1" s="181"/>
      <c r="P1" s="181"/>
      <c r="Q1" s="181"/>
      <c r="R1" s="181"/>
      <c r="S1" s="181"/>
      <c r="T1" s="181"/>
      <c r="U1" s="181"/>
      <c r="V1" s="182"/>
    </row>
    <row r="2" spans="1:22" ht="14.4" customHeight="1" x14ac:dyDescent="0.3">
      <c r="A2" s="183"/>
      <c r="B2" s="184"/>
      <c r="C2" s="184"/>
      <c r="D2" s="184"/>
      <c r="E2" s="184"/>
      <c r="F2" s="184"/>
      <c r="G2" s="184"/>
      <c r="H2" s="184"/>
      <c r="I2" s="184"/>
      <c r="J2" s="184"/>
      <c r="K2" s="184"/>
      <c r="L2" s="184"/>
      <c r="M2" s="184"/>
      <c r="N2" s="184"/>
      <c r="O2" s="184"/>
      <c r="P2" s="184"/>
      <c r="Q2" s="184"/>
      <c r="R2" s="184"/>
      <c r="S2" s="184"/>
      <c r="T2" s="184"/>
      <c r="U2" s="184"/>
      <c r="V2" s="185"/>
    </row>
    <row r="3" spans="1:22" ht="14.4" customHeight="1" x14ac:dyDescent="0.3">
      <c r="A3" s="186"/>
      <c r="B3" s="187"/>
      <c r="C3" s="187"/>
      <c r="D3" s="187"/>
      <c r="E3" s="187"/>
      <c r="F3" s="187"/>
      <c r="G3" s="187"/>
      <c r="H3" s="187"/>
      <c r="I3" s="187"/>
      <c r="J3" s="187"/>
      <c r="K3" s="187"/>
      <c r="L3" s="187"/>
      <c r="M3" s="187"/>
      <c r="N3" s="187"/>
      <c r="O3" s="187"/>
      <c r="P3" s="187"/>
      <c r="Q3" s="187"/>
      <c r="R3" s="187"/>
      <c r="S3" s="187"/>
      <c r="T3" s="187"/>
      <c r="U3" s="187"/>
      <c r="V3" s="188"/>
    </row>
    <row r="4" spans="1:22" ht="14.4" customHeight="1" x14ac:dyDescent="0.3">
      <c r="A4" s="1"/>
      <c r="V4" s="2"/>
    </row>
    <row r="5" spans="1:22" ht="27.6" customHeight="1" x14ac:dyDescent="0.45">
      <c r="A5" s="1"/>
      <c r="B5" s="353" t="s">
        <v>234</v>
      </c>
      <c r="C5" s="353"/>
      <c r="D5" s="353"/>
      <c r="E5" s="353"/>
      <c r="F5" s="353"/>
      <c r="G5" s="353"/>
      <c r="H5" s="353"/>
      <c r="I5" s="353"/>
      <c r="J5" s="353"/>
      <c r="K5" s="353"/>
      <c r="L5" s="353"/>
      <c r="M5" s="353"/>
      <c r="N5" s="353"/>
      <c r="O5" s="353"/>
      <c r="P5" s="353"/>
      <c r="Q5" s="353"/>
      <c r="R5" s="353"/>
      <c r="S5" s="353"/>
      <c r="T5" s="353"/>
      <c r="U5" s="353"/>
      <c r="V5" s="77"/>
    </row>
    <row r="6" spans="1:22" ht="14.4" customHeight="1" x14ac:dyDescent="0.3">
      <c r="A6" s="1"/>
      <c r="B6" s="27"/>
      <c r="C6" s="27"/>
      <c r="D6" s="27"/>
      <c r="V6" s="2"/>
    </row>
    <row r="7" spans="1:22" ht="11.25" customHeight="1" x14ac:dyDescent="0.3">
      <c r="A7" s="1"/>
      <c r="B7" s="354" t="s">
        <v>235</v>
      </c>
      <c r="C7" s="354"/>
      <c r="D7" s="354"/>
      <c r="E7" s="354"/>
      <c r="F7" s="354"/>
      <c r="G7" s="354"/>
      <c r="H7" s="354"/>
      <c r="I7" s="354"/>
      <c r="J7" s="354"/>
      <c r="K7" s="354"/>
      <c r="L7" s="354"/>
      <c r="M7" s="354"/>
      <c r="N7" s="354"/>
      <c r="O7" s="354"/>
      <c r="P7" s="354"/>
      <c r="Q7" s="354"/>
      <c r="R7" s="354"/>
      <c r="S7" s="354"/>
      <c r="T7" s="354"/>
      <c r="U7" s="354"/>
      <c r="V7" s="2"/>
    </row>
    <row r="8" spans="1:22" ht="7.5" customHeight="1" x14ac:dyDescent="0.3">
      <c r="A8" s="1"/>
      <c r="B8" s="354"/>
      <c r="C8" s="354"/>
      <c r="D8" s="354"/>
      <c r="E8" s="354"/>
      <c r="F8" s="354"/>
      <c r="G8" s="354"/>
      <c r="H8" s="354"/>
      <c r="I8" s="354"/>
      <c r="J8" s="354"/>
      <c r="K8" s="354"/>
      <c r="L8" s="354"/>
      <c r="M8" s="354"/>
      <c r="N8" s="354"/>
      <c r="O8" s="354"/>
      <c r="P8" s="354"/>
      <c r="Q8" s="354"/>
      <c r="R8" s="354"/>
      <c r="S8" s="354"/>
      <c r="T8" s="354"/>
      <c r="U8" s="354"/>
      <c r="V8" s="2"/>
    </row>
    <row r="9" spans="1:22" ht="11.25" customHeight="1" x14ac:dyDescent="0.3">
      <c r="A9" s="1"/>
      <c r="B9" s="354"/>
      <c r="C9" s="354"/>
      <c r="D9" s="354"/>
      <c r="E9" s="354"/>
      <c r="F9" s="354"/>
      <c r="G9" s="354"/>
      <c r="H9" s="354"/>
      <c r="I9" s="354"/>
      <c r="J9" s="354"/>
      <c r="K9" s="354"/>
      <c r="L9" s="354"/>
      <c r="M9" s="354"/>
      <c r="N9" s="354"/>
      <c r="O9" s="354"/>
      <c r="P9" s="354"/>
      <c r="Q9" s="354"/>
      <c r="R9" s="354"/>
      <c r="S9" s="354"/>
      <c r="T9" s="354"/>
      <c r="U9" s="354"/>
      <c r="V9" s="2"/>
    </row>
    <row r="10" spans="1:22" ht="6" customHeight="1" x14ac:dyDescent="0.3">
      <c r="A10" s="1"/>
      <c r="B10" s="354"/>
      <c r="C10" s="354"/>
      <c r="D10" s="354"/>
      <c r="E10" s="354"/>
      <c r="F10" s="354"/>
      <c r="G10" s="354"/>
      <c r="H10" s="354"/>
      <c r="I10" s="354"/>
      <c r="J10" s="354"/>
      <c r="K10" s="354"/>
      <c r="L10" s="354"/>
      <c r="M10" s="354"/>
      <c r="N10" s="354"/>
      <c r="O10" s="354"/>
      <c r="P10" s="354"/>
      <c r="Q10" s="354"/>
      <c r="R10" s="354"/>
      <c r="S10" s="354"/>
      <c r="T10" s="354"/>
      <c r="U10" s="354"/>
      <c r="V10" s="2"/>
    </row>
    <row r="11" spans="1:22" ht="14.4" customHeight="1" x14ac:dyDescent="0.3">
      <c r="A11" s="1"/>
      <c r="B11" s="27"/>
      <c r="C11" s="27"/>
      <c r="D11" s="27"/>
      <c r="V11" s="2"/>
    </row>
    <row r="12" spans="1:22" ht="28.95" customHeight="1" x14ac:dyDescent="0.3">
      <c r="A12" s="1"/>
      <c r="B12" s="72" t="s">
        <v>236</v>
      </c>
      <c r="C12" s="72" t="s">
        <v>237</v>
      </c>
      <c r="D12" s="72" t="s">
        <v>238</v>
      </c>
      <c r="E12" s="72" t="s">
        <v>239</v>
      </c>
      <c r="F12" s="72" t="s">
        <v>240</v>
      </c>
      <c r="V12" s="2"/>
    </row>
    <row r="13" spans="1:22" ht="14.4" x14ac:dyDescent="0.3">
      <c r="A13" s="1"/>
      <c r="B13" s="65">
        <v>2024</v>
      </c>
      <c r="C13" s="51">
        <f>'Common Size (BS)'!B28</f>
        <v>1585287</v>
      </c>
      <c r="D13" s="51">
        <f>'Common Size (BS)'!B24</f>
        <v>22257695</v>
      </c>
      <c r="E13" s="66">
        <f>(C13/(D13+C13))</f>
        <v>6.6488621263900635E-2</v>
      </c>
      <c r="F13" s="66">
        <f>(D13/(C13+D13))</f>
        <v>0.93351137873609935</v>
      </c>
      <c r="V13" s="2"/>
    </row>
    <row r="14" spans="1:22" ht="14.4" x14ac:dyDescent="0.3">
      <c r="A14" s="1"/>
      <c r="B14" s="65">
        <v>2025</v>
      </c>
      <c r="C14" s="51">
        <f>'Common Size (BS)'!D28</f>
        <v>2174552</v>
      </c>
      <c r="D14" s="51">
        <f>'Common Size (BS)'!D24</f>
        <v>22856576</v>
      </c>
      <c r="E14" s="66">
        <f>(C14/(D14+C14))</f>
        <v>8.6873911555244335E-2</v>
      </c>
      <c r="F14" s="66">
        <f>(D14/(C14+D14))</f>
        <v>0.91312608844475562</v>
      </c>
      <c r="V14" s="2"/>
    </row>
    <row r="15" spans="1:22" ht="14.4" x14ac:dyDescent="0.3">
      <c r="A15" s="1"/>
      <c r="B15" s="153"/>
      <c r="C15" s="154"/>
      <c r="D15" s="154"/>
      <c r="E15" s="155"/>
      <c r="F15" s="155"/>
      <c r="V15" s="2"/>
    </row>
    <row r="16" spans="1:22" ht="14.4" x14ac:dyDescent="0.3">
      <c r="A16" s="1"/>
      <c r="V16" s="2"/>
    </row>
    <row r="17" spans="1:22" ht="21" customHeight="1" x14ac:dyDescent="0.3">
      <c r="A17" s="1"/>
      <c r="V17" s="2"/>
    </row>
    <row r="18" spans="1:22" ht="1.5" customHeight="1" x14ac:dyDescent="0.3">
      <c r="A18" s="1"/>
      <c r="V18" s="2"/>
    </row>
    <row r="19" spans="1:22" ht="15" customHeight="1" x14ac:dyDescent="0.3">
      <c r="A19" s="1"/>
      <c r="V19" s="2"/>
    </row>
    <row r="20" spans="1:22" ht="9.75" customHeight="1" x14ac:dyDescent="0.3">
      <c r="A20" s="1"/>
      <c r="V20" s="2"/>
    </row>
    <row r="21" spans="1:22" ht="9" customHeight="1" x14ac:dyDescent="0.3">
      <c r="A21" s="1"/>
      <c r="V21" s="2"/>
    </row>
    <row r="22" spans="1:22" ht="15" customHeight="1" x14ac:dyDescent="0.3">
      <c r="A22" s="1"/>
      <c r="V22" s="2"/>
    </row>
    <row r="23" spans="1:22" ht="27" customHeight="1" x14ac:dyDescent="0.3">
      <c r="A23" s="1"/>
      <c r="V23" s="2"/>
    </row>
    <row r="24" spans="1:22" ht="14.4" x14ac:dyDescent="0.3">
      <c r="A24" s="1"/>
      <c r="V24" s="2"/>
    </row>
    <row r="25" spans="1:22" ht="15.75" customHeight="1" x14ac:dyDescent="0.3">
      <c r="A25" s="1"/>
      <c r="V25" s="2"/>
    </row>
    <row r="26" spans="1:22" ht="14.4" x14ac:dyDescent="0.3">
      <c r="A26" s="1"/>
      <c r="V26" s="2"/>
    </row>
    <row r="27" spans="1:22" ht="14.4" x14ac:dyDescent="0.3">
      <c r="A27" s="1"/>
      <c r="V27" s="2"/>
    </row>
    <row r="28" spans="1:22" ht="14.4" x14ac:dyDescent="0.3">
      <c r="A28" s="1"/>
      <c r="B28" s="148"/>
      <c r="C28" s="148"/>
      <c r="D28" s="148"/>
      <c r="E28" s="148"/>
      <c r="F28" s="148"/>
      <c r="V28" s="2"/>
    </row>
    <row r="29" spans="1:22" ht="14.4" x14ac:dyDescent="0.3">
      <c r="A29" s="1"/>
      <c r="B29" s="148"/>
      <c r="C29" s="148"/>
      <c r="D29" s="148"/>
      <c r="E29" s="148"/>
      <c r="F29" s="148"/>
      <c r="V29" s="2"/>
    </row>
    <row r="30" spans="1:22" ht="14.4" x14ac:dyDescent="0.3">
      <c r="A30" s="1"/>
      <c r="B30" s="148"/>
      <c r="C30" s="148"/>
      <c r="D30" s="148"/>
      <c r="E30" s="148"/>
      <c r="F30" s="148"/>
      <c r="V30" s="2"/>
    </row>
    <row r="31" spans="1:22" ht="14.4" x14ac:dyDescent="0.3">
      <c r="A31" s="1"/>
      <c r="B31" s="148"/>
      <c r="C31" s="148"/>
      <c r="D31" s="148"/>
      <c r="E31" s="148"/>
      <c r="F31" s="148"/>
      <c r="V31" s="2"/>
    </row>
    <row r="32" spans="1:22" ht="14.4" x14ac:dyDescent="0.3">
      <c r="A32" s="1"/>
      <c r="V32" s="2"/>
    </row>
    <row r="33" spans="1:22" ht="30" customHeight="1" x14ac:dyDescent="0.3">
      <c r="A33" s="1"/>
      <c r="B33" s="352" t="s">
        <v>241</v>
      </c>
      <c r="C33" s="352"/>
      <c r="D33" s="352"/>
      <c r="E33" s="352"/>
      <c r="F33" s="352"/>
      <c r="G33" s="352"/>
      <c r="H33" s="352"/>
      <c r="I33" s="352"/>
      <c r="J33" s="352"/>
      <c r="K33" s="352"/>
      <c r="L33" s="352"/>
      <c r="M33" s="352"/>
      <c r="N33" s="352"/>
      <c r="O33" s="352"/>
      <c r="P33" s="352"/>
      <c r="Q33" s="352"/>
      <c r="R33" s="352"/>
      <c r="S33" s="352"/>
      <c r="T33" s="352"/>
      <c r="U33" s="352"/>
      <c r="V33" s="2"/>
    </row>
    <row r="34" spans="1:22" ht="11.4" customHeight="1" x14ac:dyDescent="0.35">
      <c r="A34" s="1"/>
      <c r="B34" s="73"/>
      <c r="C34" s="73"/>
      <c r="D34" s="73"/>
      <c r="E34" s="73"/>
      <c r="F34" s="73"/>
      <c r="V34" s="2"/>
    </row>
    <row r="35" spans="1:22" ht="21.6" customHeight="1" x14ac:dyDescent="0.3">
      <c r="A35" s="1"/>
      <c r="B35" s="336" t="s">
        <v>242</v>
      </c>
      <c r="C35" s="337"/>
      <c r="D35" s="337"/>
      <c r="E35" s="337"/>
      <c r="F35" s="337"/>
      <c r="G35" s="337"/>
      <c r="H35" s="337"/>
      <c r="I35" s="337"/>
      <c r="J35" s="337"/>
      <c r="K35" s="337"/>
      <c r="L35" s="337"/>
      <c r="M35" s="337"/>
      <c r="N35" s="337"/>
      <c r="O35" s="337"/>
      <c r="P35" s="337"/>
      <c r="Q35" s="337"/>
      <c r="R35" s="337"/>
      <c r="S35" s="337"/>
      <c r="T35" s="337"/>
      <c r="U35" s="338"/>
      <c r="V35" s="2"/>
    </row>
    <row r="36" spans="1:22" ht="15.75" customHeight="1" x14ac:dyDescent="0.35">
      <c r="A36" s="1"/>
      <c r="B36" s="73"/>
      <c r="C36" s="73"/>
      <c r="D36" s="73"/>
      <c r="E36" s="73"/>
      <c r="F36" s="73"/>
      <c r="V36" s="2"/>
    </row>
    <row r="37" spans="1:22" ht="16.5" customHeight="1" x14ac:dyDescent="0.3">
      <c r="A37" s="1"/>
      <c r="B37" s="343" t="s">
        <v>243</v>
      </c>
      <c r="C37" s="344"/>
      <c r="D37" s="344"/>
      <c r="E37" s="344"/>
      <c r="F37" s="344"/>
      <c r="G37" s="344"/>
      <c r="H37" s="344"/>
      <c r="I37" s="344"/>
      <c r="J37" s="344"/>
      <c r="K37" s="344"/>
      <c r="L37" s="344"/>
      <c r="M37" s="345"/>
      <c r="V37" s="2"/>
    </row>
    <row r="38" spans="1:22" ht="12" customHeight="1" x14ac:dyDescent="0.3">
      <c r="A38" s="1"/>
      <c r="B38" s="346"/>
      <c r="C38" s="347"/>
      <c r="D38" s="347"/>
      <c r="E38" s="347"/>
      <c r="F38" s="347"/>
      <c r="G38" s="347"/>
      <c r="H38" s="347"/>
      <c r="I38" s="347"/>
      <c r="J38" s="347"/>
      <c r="K38" s="347"/>
      <c r="L38" s="347"/>
      <c r="M38" s="348"/>
      <c r="V38" s="2"/>
    </row>
    <row r="39" spans="1:22" ht="9" customHeight="1" x14ac:dyDescent="0.3">
      <c r="A39" s="1"/>
      <c r="B39" s="346"/>
      <c r="C39" s="347"/>
      <c r="D39" s="347"/>
      <c r="E39" s="347"/>
      <c r="F39" s="347"/>
      <c r="G39" s="347"/>
      <c r="H39" s="347"/>
      <c r="I39" s="347"/>
      <c r="J39" s="347"/>
      <c r="K39" s="347"/>
      <c r="L39" s="347"/>
      <c r="M39" s="348"/>
      <c r="V39" s="2"/>
    </row>
    <row r="40" spans="1:22" ht="12" customHeight="1" x14ac:dyDescent="0.3">
      <c r="A40" s="1"/>
      <c r="B40" s="346"/>
      <c r="C40" s="347"/>
      <c r="D40" s="347"/>
      <c r="E40" s="347"/>
      <c r="F40" s="347"/>
      <c r="G40" s="347"/>
      <c r="H40" s="347"/>
      <c r="I40" s="347"/>
      <c r="J40" s="347"/>
      <c r="K40" s="347"/>
      <c r="L40" s="347"/>
      <c r="M40" s="348"/>
      <c r="V40" s="2"/>
    </row>
    <row r="41" spans="1:22" ht="12" customHeight="1" x14ac:dyDescent="0.3">
      <c r="A41" s="1"/>
      <c r="B41" s="346"/>
      <c r="C41" s="347"/>
      <c r="D41" s="347"/>
      <c r="E41" s="347"/>
      <c r="F41" s="347"/>
      <c r="G41" s="347"/>
      <c r="H41" s="347"/>
      <c r="I41" s="347"/>
      <c r="J41" s="347"/>
      <c r="K41" s="347"/>
      <c r="L41" s="347"/>
      <c r="M41" s="348"/>
      <c r="V41" s="2"/>
    </row>
    <row r="42" spans="1:22" ht="14.25" customHeight="1" x14ac:dyDescent="0.3">
      <c r="A42" s="1"/>
      <c r="B42" s="349"/>
      <c r="C42" s="350"/>
      <c r="D42" s="350"/>
      <c r="E42" s="350"/>
      <c r="F42" s="350"/>
      <c r="G42" s="350"/>
      <c r="H42" s="350"/>
      <c r="I42" s="350"/>
      <c r="J42" s="350"/>
      <c r="K42" s="350"/>
      <c r="L42" s="350"/>
      <c r="M42" s="351"/>
      <c r="V42" s="2"/>
    </row>
    <row r="43" spans="1:22" ht="18" customHeight="1" x14ac:dyDescent="0.3">
      <c r="A43" s="1"/>
      <c r="B43" s="78"/>
      <c r="C43" s="78"/>
      <c r="D43" s="78"/>
      <c r="E43" s="78"/>
      <c r="F43" s="78"/>
      <c r="G43" s="78"/>
      <c r="H43" s="78"/>
      <c r="I43" s="78"/>
      <c r="J43" s="78"/>
      <c r="K43" s="78"/>
      <c r="L43" s="78"/>
      <c r="M43" s="78"/>
      <c r="V43" s="2"/>
    </row>
    <row r="44" spans="1:22" ht="24.6" customHeight="1" x14ac:dyDescent="0.4">
      <c r="A44" s="1"/>
      <c r="B44" s="76" t="s">
        <v>127</v>
      </c>
      <c r="C44" s="76">
        <v>2024</v>
      </c>
      <c r="D44" s="76">
        <v>2025</v>
      </c>
      <c r="E44" s="73"/>
      <c r="F44" s="288" t="s">
        <v>266</v>
      </c>
      <c r="G44" s="339"/>
      <c r="H44" s="289"/>
      <c r="V44" s="2"/>
    </row>
    <row r="45" spans="1:22" ht="15.6" customHeight="1" x14ac:dyDescent="0.3">
      <c r="A45" s="1"/>
      <c r="B45" s="74" t="s">
        <v>128</v>
      </c>
      <c r="C45" s="75">
        <f>'Liquidity Ratio'!B8</f>
        <v>6.4066822147249383</v>
      </c>
      <c r="D45" s="75">
        <f>'Liquidity Ratio'!C8</f>
        <v>5.2425569888109225</v>
      </c>
      <c r="F45" s="290"/>
      <c r="G45" s="340"/>
      <c r="H45" s="291"/>
      <c r="V45" s="2"/>
    </row>
    <row r="46" spans="1:22" ht="19.5" customHeight="1" x14ac:dyDescent="0.3">
      <c r="A46" s="1"/>
      <c r="B46" s="74" t="s">
        <v>126</v>
      </c>
      <c r="C46" s="75">
        <f>'Liquidity Ratio'!B9</f>
        <v>4.8250833740364678</v>
      </c>
      <c r="D46" s="75">
        <f>'Liquidity Ratio'!C9</f>
        <v>4.0536810889011781</v>
      </c>
      <c r="F46" s="43"/>
      <c r="G46" s="43"/>
      <c r="H46" s="43"/>
      <c r="J46" s="79"/>
      <c r="V46" s="2"/>
    </row>
    <row r="47" spans="1:22" ht="14.4" x14ac:dyDescent="0.3">
      <c r="A47" s="1"/>
      <c r="V47" s="2"/>
    </row>
    <row r="48" spans="1:22" ht="15" customHeight="1" x14ac:dyDescent="0.3">
      <c r="B48" s="156"/>
      <c r="C48" s="156"/>
      <c r="D48" s="156"/>
      <c r="E48" s="156"/>
      <c r="F48" s="156"/>
      <c r="G48" s="156"/>
      <c r="H48" s="156"/>
      <c r="I48" s="156"/>
      <c r="J48" s="156"/>
      <c r="K48" s="156"/>
      <c r="L48" s="156"/>
      <c r="M48" s="156"/>
      <c r="V48" s="2"/>
    </row>
    <row r="49" spans="1:22" ht="16.5" customHeight="1" x14ac:dyDescent="0.3">
      <c r="B49" s="156"/>
      <c r="C49" s="156"/>
      <c r="D49" s="156"/>
      <c r="E49" s="156"/>
      <c r="F49" s="156"/>
      <c r="G49" s="156"/>
      <c r="H49" s="156"/>
      <c r="I49" s="156"/>
      <c r="J49" s="156"/>
      <c r="K49" s="156"/>
      <c r="L49" s="156"/>
      <c r="M49" s="156"/>
      <c r="V49" s="2"/>
    </row>
    <row r="50" spans="1:22" ht="38.25" customHeight="1" x14ac:dyDescent="0.3">
      <c r="B50" s="156"/>
      <c r="C50" s="156"/>
      <c r="D50" s="156"/>
      <c r="E50" s="156"/>
      <c r="F50" s="156"/>
      <c r="G50" s="156"/>
      <c r="H50" s="156"/>
      <c r="I50" s="156"/>
      <c r="J50" s="156"/>
      <c r="K50" s="156"/>
      <c r="L50" s="156"/>
      <c r="M50" s="156"/>
      <c r="V50" s="2"/>
    </row>
    <row r="51" spans="1:22" ht="23.25" customHeight="1" x14ac:dyDescent="0.3">
      <c r="B51" s="156"/>
      <c r="C51" s="156"/>
      <c r="D51" s="156"/>
      <c r="E51" s="156"/>
      <c r="F51" s="156"/>
      <c r="G51" s="156"/>
      <c r="H51" s="156"/>
      <c r="I51" s="156"/>
      <c r="J51" s="156"/>
      <c r="K51" s="156"/>
      <c r="L51" s="156"/>
      <c r="M51" s="156"/>
      <c r="V51" s="2"/>
    </row>
    <row r="52" spans="1:22" ht="30.75" customHeight="1" x14ac:dyDescent="0.3">
      <c r="B52" s="156"/>
      <c r="C52" s="156"/>
      <c r="D52" s="156"/>
      <c r="E52" s="156"/>
      <c r="F52" s="156"/>
      <c r="G52" s="156"/>
      <c r="H52" s="156"/>
      <c r="I52" s="156"/>
      <c r="J52" s="156"/>
      <c r="K52" s="156"/>
      <c r="L52" s="156"/>
      <c r="M52" s="156"/>
      <c r="V52" s="2"/>
    </row>
    <row r="53" spans="1:22" ht="15" customHeight="1" x14ac:dyDescent="0.3">
      <c r="A53" s="1"/>
      <c r="G53" s="80"/>
      <c r="V53" s="2"/>
    </row>
    <row r="54" spans="1:22" ht="15" customHeight="1" x14ac:dyDescent="0.3">
      <c r="A54" s="1"/>
      <c r="G54" s="80"/>
      <c r="M54" s="152"/>
      <c r="N54" s="152"/>
      <c r="O54" s="152"/>
      <c r="P54" s="152"/>
      <c r="Q54" s="152"/>
      <c r="R54" s="152"/>
      <c r="S54" s="152"/>
      <c r="V54" s="2"/>
    </row>
    <row r="55" spans="1:22" ht="15" customHeight="1" x14ac:dyDescent="0.3">
      <c r="A55" s="1"/>
      <c r="G55" s="80"/>
      <c r="M55" s="152"/>
      <c r="N55" s="152"/>
      <c r="O55" s="152"/>
      <c r="P55" s="152"/>
      <c r="Q55" s="152"/>
      <c r="R55" s="152"/>
      <c r="S55" s="152"/>
      <c r="V55" s="2"/>
    </row>
    <row r="56" spans="1:22" ht="15" customHeight="1" x14ac:dyDescent="0.3">
      <c r="A56" s="1"/>
      <c r="G56" s="80"/>
      <c r="M56" s="152"/>
      <c r="N56" s="152"/>
      <c r="O56" s="152"/>
      <c r="P56" s="152"/>
      <c r="Q56" s="152"/>
      <c r="R56" s="152"/>
      <c r="S56" s="152"/>
      <c r="V56" s="2"/>
    </row>
    <row r="57" spans="1:22" ht="15" customHeight="1" x14ac:dyDescent="0.3">
      <c r="A57" s="1"/>
      <c r="G57" s="80"/>
      <c r="M57" s="152"/>
      <c r="N57" s="152"/>
      <c r="O57" s="152"/>
      <c r="P57" s="152"/>
      <c r="Q57" s="152"/>
      <c r="R57" s="152"/>
      <c r="S57" s="152"/>
      <c r="V57" s="2"/>
    </row>
    <row r="58" spans="1:22" ht="15" customHeight="1" x14ac:dyDescent="0.3">
      <c r="A58" s="1"/>
      <c r="G58" s="80"/>
      <c r="V58" s="2"/>
    </row>
    <row r="59" spans="1:22" ht="15" customHeight="1" x14ac:dyDescent="0.3">
      <c r="A59" s="1"/>
      <c r="G59" s="80"/>
      <c r="V59" s="2"/>
    </row>
    <row r="60" spans="1:22" ht="17.25" customHeight="1" x14ac:dyDescent="0.35">
      <c r="A60" s="1"/>
      <c r="B60" s="333" t="s">
        <v>244</v>
      </c>
      <c r="C60" s="341"/>
      <c r="D60" s="341"/>
      <c r="E60" s="341"/>
      <c r="F60" s="341"/>
      <c r="G60" s="341"/>
      <c r="H60" s="341"/>
      <c r="I60" s="341"/>
      <c r="J60" s="341"/>
      <c r="K60" s="341"/>
      <c r="L60" s="341"/>
      <c r="M60" s="341"/>
      <c r="N60" s="341"/>
      <c r="O60" s="341"/>
      <c r="P60" s="341"/>
      <c r="Q60" s="341"/>
      <c r="R60" s="341"/>
      <c r="S60" s="341"/>
      <c r="T60" s="341"/>
      <c r="U60" s="342"/>
      <c r="V60" s="2"/>
    </row>
    <row r="61" spans="1:22" ht="9.75" customHeight="1" x14ac:dyDescent="0.3">
      <c r="A61" s="1"/>
      <c r="G61" s="80"/>
      <c r="V61" s="2"/>
    </row>
    <row r="62" spans="1:22" ht="24.75" customHeight="1" x14ac:dyDescent="0.45">
      <c r="A62" s="1"/>
      <c r="B62" s="323" t="s">
        <v>245</v>
      </c>
      <c r="C62" s="323"/>
      <c r="D62" s="323"/>
      <c r="E62" s="323"/>
      <c r="F62" s="323"/>
      <c r="G62" s="323"/>
      <c r="H62" s="323"/>
      <c r="I62" s="323"/>
      <c r="J62" s="140"/>
      <c r="K62" s="324" t="s">
        <v>246</v>
      </c>
      <c r="L62" s="325"/>
      <c r="M62" s="325"/>
      <c r="N62" s="325"/>
      <c r="O62" s="325"/>
      <c r="P62" s="325"/>
      <c r="Q62" s="325"/>
      <c r="R62" s="325"/>
      <c r="S62" s="325"/>
      <c r="T62" s="325"/>
      <c r="U62" s="326"/>
      <c r="V62" s="2"/>
    </row>
    <row r="63" spans="1:22" ht="14.4" x14ac:dyDescent="0.3">
      <c r="A63" s="1"/>
      <c r="G63" s="80"/>
      <c r="V63" s="2"/>
    </row>
    <row r="64" spans="1:22" ht="24" customHeight="1" x14ac:dyDescent="0.3">
      <c r="A64" s="1"/>
      <c r="B64" s="81"/>
      <c r="C64" s="82"/>
      <c r="D64" s="82"/>
      <c r="E64" s="82"/>
      <c r="F64" s="82"/>
      <c r="G64" s="82"/>
      <c r="H64" s="82"/>
      <c r="I64" s="82"/>
      <c r="J64" s="82"/>
      <c r="K64" s="82"/>
      <c r="L64" s="82"/>
      <c r="M64" s="82"/>
      <c r="N64" s="82"/>
      <c r="O64" s="82"/>
      <c r="P64" s="82"/>
      <c r="Q64" s="82"/>
      <c r="R64" s="82"/>
      <c r="S64" s="82"/>
      <c r="T64" s="82"/>
      <c r="U64" s="82"/>
      <c r="V64" s="2"/>
    </row>
    <row r="65" spans="1:22" ht="25.5" customHeight="1" x14ac:dyDescent="0.3">
      <c r="A65" s="1"/>
      <c r="B65" s="82"/>
      <c r="C65" s="82"/>
      <c r="D65" s="82"/>
      <c r="E65" s="82"/>
      <c r="F65" s="82"/>
      <c r="G65" s="82"/>
      <c r="H65" s="82"/>
      <c r="I65" s="82"/>
      <c r="J65" s="82"/>
      <c r="K65" s="82"/>
      <c r="L65" s="82"/>
      <c r="M65" s="82"/>
      <c r="N65" s="82"/>
      <c r="O65" s="82"/>
      <c r="P65" s="82"/>
      <c r="Q65" s="82"/>
      <c r="R65" s="82"/>
      <c r="S65" s="82"/>
      <c r="T65" s="82"/>
      <c r="U65" s="82"/>
      <c r="V65" s="2"/>
    </row>
    <row r="66" spans="1:22" ht="25.5" customHeight="1" x14ac:dyDescent="0.3">
      <c r="A66" s="1"/>
      <c r="B66" s="82"/>
      <c r="C66" s="82"/>
      <c r="D66" s="82"/>
      <c r="E66" s="82"/>
      <c r="F66" s="82"/>
      <c r="G66" s="82"/>
      <c r="H66" s="82"/>
      <c r="I66" s="82"/>
      <c r="J66" s="82"/>
      <c r="K66" s="82"/>
      <c r="L66" s="82"/>
      <c r="M66" s="82"/>
      <c r="N66" s="82"/>
      <c r="O66" s="82"/>
      <c r="P66" s="82"/>
      <c r="Q66" s="82"/>
      <c r="R66" s="82"/>
      <c r="S66" s="82"/>
      <c r="T66" s="82"/>
      <c r="U66" s="82"/>
      <c r="V66" s="2"/>
    </row>
    <row r="67" spans="1:22" ht="30.75" customHeight="1" x14ac:dyDescent="0.3">
      <c r="A67" s="1"/>
      <c r="B67" s="82"/>
      <c r="C67" s="82"/>
      <c r="D67" s="82"/>
      <c r="E67" s="82"/>
      <c r="F67" s="82"/>
      <c r="G67" s="82"/>
      <c r="H67" s="82"/>
      <c r="I67" s="82"/>
      <c r="J67" s="82"/>
      <c r="K67" s="82"/>
      <c r="L67" s="82"/>
      <c r="M67" s="82"/>
      <c r="N67" s="82"/>
      <c r="O67" s="82"/>
      <c r="P67" s="82"/>
      <c r="Q67" s="82"/>
      <c r="R67" s="82"/>
      <c r="S67" s="82"/>
      <c r="T67" s="82"/>
      <c r="U67" s="82"/>
      <c r="V67" s="2"/>
    </row>
    <row r="68" spans="1:22" ht="36.75" customHeight="1" x14ac:dyDescent="0.3">
      <c r="A68" s="1"/>
      <c r="B68" s="82"/>
      <c r="C68" s="82"/>
      <c r="D68" s="82"/>
      <c r="E68" s="82"/>
      <c r="F68" s="82"/>
      <c r="G68" s="82"/>
      <c r="H68" s="82"/>
      <c r="I68" s="82"/>
      <c r="J68" s="82"/>
      <c r="K68" s="82"/>
      <c r="L68" s="82"/>
      <c r="M68" s="82"/>
      <c r="N68" s="82"/>
      <c r="O68" s="82"/>
      <c r="P68" s="82"/>
      <c r="Q68" s="82"/>
      <c r="R68" s="82"/>
      <c r="S68" s="82"/>
      <c r="T68" s="82"/>
      <c r="U68" s="82"/>
      <c r="V68" s="2"/>
    </row>
    <row r="69" spans="1:22" ht="26.25" customHeight="1" x14ac:dyDescent="0.3">
      <c r="A69" s="1"/>
      <c r="B69" s="82"/>
      <c r="C69" s="82"/>
      <c r="D69" s="82"/>
      <c r="E69" s="82"/>
      <c r="F69" s="82"/>
      <c r="G69" s="82"/>
      <c r="H69" s="82"/>
      <c r="I69" s="82"/>
      <c r="J69" s="82"/>
      <c r="K69" s="82"/>
      <c r="L69" s="82"/>
      <c r="M69" s="82"/>
      <c r="N69" s="82"/>
      <c r="O69" s="82"/>
      <c r="P69" s="82"/>
      <c r="Q69" s="82"/>
      <c r="R69" s="82"/>
      <c r="S69" s="82"/>
      <c r="T69" s="82"/>
      <c r="U69" s="82"/>
      <c r="V69" s="2"/>
    </row>
    <row r="70" spans="1:22" ht="15.75" customHeight="1" x14ac:dyDescent="0.3">
      <c r="A70" s="1"/>
      <c r="B70" s="82"/>
      <c r="C70" s="82"/>
      <c r="D70" s="82"/>
      <c r="E70" s="82"/>
      <c r="F70" s="82"/>
      <c r="G70" s="82"/>
      <c r="H70" s="82"/>
      <c r="I70" s="82"/>
      <c r="J70" s="82"/>
      <c r="K70" s="82"/>
      <c r="L70" s="82"/>
      <c r="M70" s="82"/>
      <c r="N70" s="82"/>
      <c r="O70" s="82"/>
      <c r="P70" s="82"/>
      <c r="Q70" s="82"/>
      <c r="R70" s="82"/>
      <c r="S70" s="82"/>
      <c r="T70" s="82"/>
      <c r="U70" s="82"/>
      <c r="V70" s="2"/>
    </row>
    <row r="71" spans="1:22" ht="15" customHeight="1" x14ac:dyDescent="0.3">
      <c r="A71" s="1"/>
      <c r="V71" s="2"/>
    </row>
    <row r="72" spans="1:22" ht="15" customHeight="1" x14ac:dyDescent="0.3">
      <c r="A72" s="1"/>
      <c r="V72" s="2"/>
    </row>
    <row r="73" spans="1:22" ht="15" customHeight="1" x14ac:dyDescent="0.3">
      <c r="A73" s="1"/>
      <c r="V73" s="2"/>
    </row>
    <row r="74" spans="1:22" ht="15" customHeight="1" x14ac:dyDescent="0.3">
      <c r="A74" s="1"/>
      <c r="V74" s="2"/>
    </row>
    <row r="75" spans="1:22" ht="15" customHeight="1" x14ac:dyDescent="0.3">
      <c r="A75" s="1"/>
      <c r="V75" s="2"/>
    </row>
    <row r="76" spans="1:22" ht="15" customHeight="1" x14ac:dyDescent="0.3">
      <c r="A76" s="1"/>
      <c r="V76" s="2"/>
    </row>
    <row r="77" spans="1:22" ht="15" customHeight="1" x14ac:dyDescent="0.3">
      <c r="A77" s="1"/>
      <c r="V77" s="2"/>
    </row>
    <row r="78" spans="1:22" ht="15" customHeight="1" x14ac:dyDescent="0.3">
      <c r="A78" s="1"/>
      <c r="V78" s="2"/>
    </row>
    <row r="79" spans="1:22" ht="24" customHeight="1" x14ac:dyDescent="0.3">
      <c r="A79" s="1"/>
      <c r="B79" s="336" t="s">
        <v>247</v>
      </c>
      <c r="C79" s="337"/>
      <c r="D79" s="337"/>
      <c r="E79" s="337"/>
      <c r="F79" s="337"/>
      <c r="G79" s="337"/>
      <c r="H79" s="337"/>
      <c r="I79" s="337"/>
      <c r="J79" s="337"/>
      <c r="K79" s="337"/>
      <c r="L79" s="337"/>
      <c r="M79" s="337"/>
      <c r="N79" s="337"/>
      <c r="O79" s="337"/>
      <c r="P79" s="337"/>
      <c r="Q79" s="337"/>
      <c r="R79" s="337"/>
      <c r="S79" s="337"/>
      <c r="T79" s="337"/>
      <c r="U79" s="338"/>
      <c r="V79" s="2"/>
    </row>
    <row r="80" spans="1:22" ht="27" customHeight="1" x14ac:dyDescent="0.35">
      <c r="A80" s="1"/>
      <c r="B80" s="73"/>
      <c r="C80" s="73"/>
      <c r="D80" s="73"/>
      <c r="E80" s="73"/>
      <c r="F80" s="73"/>
      <c r="V80" s="2"/>
    </row>
    <row r="81" spans="1:22" ht="24" customHeight="1" x14ac:dyDescent="0.35">
      <c r="A81" s="1"/>
      <c r="B81" s="83"/>
      <c r="C81" s="83"/>
      <c r="D81" s="83"/>
      <c r="E81" s="83"/>
      <c r="F81" s="83"/>
      <c r="G81" s="83"/>
      <c r="H81" s="83"/>
      <c r="I81" s="83"/>
      <c r="J81" s="83"/>
      <c r="K81" s="83"/>
      <c r="L81" s="83"/>
      <c r="M81" s="83"/>
      <c r="V81" s="2"/>
    </row>
    <row r="82" spans="1:22" ht="27" customHeight="1" x14ac:dyDescent="0.35">
      <c r="A82" s="1"/>
      <c r="B82" s="83"/>
      <c r="C82" s="83"/>
      <c r="D82" s="83"/>
      <c r="E82" s="83"/>
      <c r="F82" s="83"/>
      <c r="G82" s="83"/>
      <c r="H82" s="83"/>
      <c r="I82" s="83"/>
      <c r="J82" s="83"/>
      <c r="K82" s="83"/>
      <c r="L82" s="83"/>
      <c r="M82" s="83"/>
      <c r="V82" s="2"/>
    </row>
    <row r="83" spans="1:22" ht="22.5" customHeight="1" x14ac:dyDescent="0.35">
      <c r="A83" s="1"/>
      <c r="B83" s="83"/>
      <c r="C83" s="83"/>
      <c r="D83" s="83"/>
      <c r="E83" s="83"/>
      <c r="F83" s="83"/>
      <c r="G83" s="83"/>
      <c r="H83" s="83"/>
      <c r="I83" s="83"/>
      <c r="J83" s="83"/>
      <c r="K83" s="83"/>
      <c r="L83" s="83"/>
      <c r="M83" s="83"/>
      <c r="V83" s="2"/>
    </row>
    <row r="84" spans="1:22" ht="12" customHeight="1" x14ac:dyDescent="0.35">
      <c r="A84" s="1"/>
      <c r="B84" s="83"/>
      <c r="C84" s="83"/>
      <c r="D84" s="83"/>
      <c r="E84" s="83"/>
      <c r="F84" s="83"/>
      <c r="G84" s="83"/>
      <c r="H84" s="83"/>
      <c r="I84" s="83"/>
      <c r="J84" s="83"/>
      <c r="K84" s="83"/>
      <c r="L84" s="83"/>
      <c r="M84" s="83"/>
      <c r="V84" s="2"/>
    </row>
    <row r="85" spans="1:22" ht="28.5" customHeight="1" x14ac:dyDescent="0.35">
      <c r="A85" s="1"/>
      <c r="B85" s="83"/>
      <c r="C85" s="83"/>
      <c r="D85" s="83"/>
      <c r="E85" s="83"/>
      <c r="F85" s="83"/>
      <c r="G85" s="83"/>
      <c r="H85" s="83"/>
      <c r="I85" s="83"/>
      <c r="J85" s="83"/>
      <c r="K85" s="83"/>
      <c r="L85" s="83"/>
      <c r="M85" s="83"/>
      <c r="V85" s="2"/>
    </row>
    <row r="86" spans="1:22" ht="15" customHeight="1" x14ac:dyDescent="0.3">
      <c r="A86" s="1"/>
      <c r="V86" s="2"/>
    </row>
    <row r="87" spans="1:22" ht="15" customHeight="1" x14ac:dyDescent="0.4">
      <c r="A87" s="1"/>
      <c r="B87" s="67" t="s">
        <v>172</v>
      </c>
      <c r="C87" s="67">
        <v>2024</v>
      </c>
      <c r="D87" s="67">
        <v>2025</v>
      </c>
      <c r="F87" s="288" t="s">
        <v>266</v>
      </c>
      <c r="G87" s="339"/>
      <c r="H87" s="289"/>
      <c r="V87" s="2"/>
    </row>
    <row r="88" spans="1:22" ht="15" customHeight="1" x14ac:dyDescent="0.35">
      <c r="A88" s="1"/>
      <c r="B88" s="47" t="s">
        <v>173</v>
      </c>
      <c r="C88" s="167">
        <f>'Gearing Ratio'!B8</f>
        <v>7.1224221555736114E-2</v>
      </c>
      <c r="D88" s="167">
        <f>'Gearing Ratio'!C8</f>
        <v>9.5139009447434295E-2</v>
      </c>
      <c r="F88" s="290"/>
      <c r="G88" s="340"/>
      <c r="H88" s="291"/>
      <c r="V88" s="2"/>
    </row>
    <row r="89" spans="1:22" ht="15" customHeight="1" x14ac:dyDescent="0.35">
      <c r="A89" s="1"/>
      <c r="B89" s="47" t="s">
        <v>171</v>
      </c>
      <c r="C89" s="168">
        <f>'Gearing Ratio'!B9</f>
        <v>3.986917505183476</v>
      </c>
      <c r="D89" s="167">
        <f>'Gearing Ratio'!C9</f>
        <v>10.0263258168556</v>
      </c>
      <c r="V89" s="2"/>
    </row>
    <row r="90" spans="1:22" ht="15" customHeight="1" x14ac:dyDescent="0.3">
      <c r="A90" s="1"/>
      <c r="V90" s="2"/>
    </row>
    <row r="91" spans="1:22" ht="15" customHeight="1" x14ac:dyDescent="0.3">
      <c r="A91" s="1"/>
      <c r="V91" s="2"/>
    </row>
    <row r="92" spans="1:22" ht="26.4" customHeight="1" x14ac:dyDescent="0.3">
      <c r="A92" s="1"/>
      <c r="V92" s="2"/>
    </row>
    <row r="93" spans="1:22" ht="15.75" customHeight="1" x14ac:dyDescent="0.3">
      <c r="A93" s="1"/>
      <c r="V93" s="2"/>
    </row>
    <row r="94" spans="1:22" ht="15.75" customHeight="1" x14ac:dyDescent="0.3">
      <c r="A94" s="1"/>
      <c r="V94" s="2"/>
    </row>
    <row r="95" spans="1:22" ht="15.75" customHeight="1" x14ac:dyDescent="0.3">
      <c r="A95" s="1"/>
      <c r="V95" s="2"/>
    </row>
    <row r="96" spans="1:22" ht="15.75" customHeight="1" x14ac:dyDescent="0.3">
      <c r="A96" s="1"/>
      <c r="V96" s="2"/>
    </row>
    <row r="97" spans="1:22" ht="15.75" customHeight="1" x14ac:dyDescent="0.3">
      <c r="A97" s="1"/>
      <c r="V97" s="2"/>
    </row>
    <row r="98" spans="1:22" ht="15.75" customHeight="1" x14ac:dyDescent="0.3">
      <c r="A98" s="1"/>
      <c r="V98" s="2"/>
    </row>
    <row r="99" spans="1:22" ht="15.75" customHeight="1" x14ac:dyDescent="0.3">
      <c r="A99" s="1"/>
      <c r="V99" s="2"/>
    </row>
    <row r="100" spans="1:22" ht="15.75" customHeight="1" x14ac:dyDescent="0.3">
      <c r="A100" s="1"/>
      <c r="V100" s="2"/>
    </row>
    <row r="101" spans="1:22" ht="15.75" customHeight="1" x14ac:dyDescent="0.3">
      <c r="A101" s="1"/>
      <c r="V101" s="2"/>
    </row>
    <row r="102" spans="1:22" ht="15.75" customHeight="1" x14ac:dyDescent="0.3">
      <c r="A102" s="1"/>
      <c r="V102" s="2"/>
    </row>
    <row r="103" spans="1:22" ht="15" customHeight="1" x14ac:dyDescent="0.35">
      <c r="A103" s="1"/>
      <c r="B103" s="333" t="s">
        <v>248</v>
      </c>
      <c r="C103" s="334"/>
      <c r="D103" s="334"/>
      <c r="E103" s="334"/>
      <c r="F103" s="334"/>
      <c r="G103" s="334"/>
      <c r="H103" s="334"/>
      <c r="I103" s="334"/>
      <c r="J103" s="334"/>
      <c r="K103" s="334"/>
      <c r="L103" s="334"/>
      <c r="M103" s="334"/>
      <c r="N103" s="334"/>
      <c r="O103" s="334"/>
      <c r="P103" s="334"/>
      <c r="Q103" s="334"/>
      <c r="R103" s="334"/>
      <c r="S103" s="334"/>
      <c r="T103" s="334"/>
      <c r="U103" s="335"/>
      <c r="V103" s="2"/>
    </row>
    <row r="104" spans="1:22" ht="15" customHeight="1" x14ac:dyDescent="0.3">
      <c r="A104" s="1"/>
      <c r="V104" s="2"/>
    </row>
    <row r="105" spans="1:22" ht="24.75" customHeight="1" x14ac:dyDescent="0.45">
      <c r="A105" s="1"/>
      <c r="B105" s="327" t="s">
        <v>249</v>
      </c>
      <c r="C105" s="328"/>
      <c r="D105" s="328"/>
      <c r="E105" s="329"/>
      <c r="G105" s="330" t="s">
        <v>250</v>
      </c>
      <c r="H105" s="331"/>
      <c r="I105" s="331"/>
      <c r="J105" s="331"/>
      <c r="K105" s="331"/>
      <c r="L105" s="331"/>
      <c r="M105" s="332"/>
      <c r="O105" s="330" t="s">
        <v>251</v>
      </c>
      <c r="P105" s="331"/>
      <c r="Q105" s="331"/>
      <c r="R105" s="331"/>
      <c r="S105" s="331"/>
      <c r="T105" s="331"/>
      <c r="U105" s="332"/>
      <c r="V105" s="2"/>
    </row>
    <row r="106" spans="1:22" ht="15" customHeight="1" x14ac:dyDescent="0.3">
      <c r="A106" s="1"/>
      <c r="V106" s="2"/>
    </row>
    <row r="107" spans="1:22" ht="15" customHeight="1" x14ac:dyDescent="0.3">
      <c r="A107" s="1"/>
      <c r="V107" s="2"/>
    </row>
    <row r="108" spans="1:22" ht="15" customHeight="1" x14ac:dyDescent="0.3">
      <c r="A108" s="1"/>
      <c r="V108" s="2"/>
    </row>
    <row r="109" spans="1:22" ht="15" customHeight="1" x14ac:dyDescent="0.3">
      <c r="A109" s="1"/>
      <c r="V109" s="2"/>
    </row>
    <row r="110" spans="1:22" ht="15" customHeight="1" x14ac:dyDescent="0.3">
      <c r="A110" s="1"/>
      <c r="V110" s="2"/>
    </row>
    <row r="111" spans="1:22" ht="15" customHeight="1" x14ac:dyDescent="0.3">
      <c r="A111" s="1"/>
      <c r="V111" s="2"/>
    </row>
    <row r="112" spans="1:22" ht="15" customHeight="1" x14ac:dyDescent="0.3">
      <c r="A112" s="1"/>
      <c r="V112" s="2"/>
    </row>
    <row r="113" spans="1:22" ht="15" customHeight="1" x14ac:dyDescent="0.3">
      <c r="A113" s="1"/>
      <c r="V113" s="2"/>
    </row>
    <row r="114" spans="1:22" ht="15" customHeight="1" x14ac:dyDescent="0.3">
      <c r="A114" s="1"/>
      <c r="V114" s="2"/>
    </row>
    <row r="115" spans="1:22" ht="15" customHeight="1" x14ac:dyDescent="0.3">
      <c r="A115" s="1"/>
      <c r="V115" s="2"/>
    </row>
    <row r="116" spans="1:22" ht="15" customHeight="1" x14ac:dyDescent="0.3">
      <c r="A116" s="1"/>
      <c r="V116" s="2"/>
    </row>
    <row r="117" spans="1:22" ht="15" customHeight="1" x14ac:dyDescent="0.3">
      <c r="A117" s="1"/>
      <c r="V117" s="2"/>
    </row>
    <row r="118" spans="1:22" ht="15" customHeight="1" x14ac:dyDescent="0.3">
      <c r="A118" s="1"/>
      <c r="V118" s="2"/>
    </row>
    <row r="119" spans="1:22" ht="15" customHeight="1" x14ac:dyDescent="0.3">
      <c r="A119" s="1"/>
      <c r="V119" s="2"/>
    </row>
    <row r="120" spans="1:22" ht="15" customHeight="1" x14ac:dyDescent="0.3">
      <c r="A120" s="1"/>
      <c r="V120" s="2"/>
    </row>
    <row r="121" spans="1:22" ht="11.25" customHeight="1" x14ac:dyDescent="0.3">
      <c r="A121" s="1"/>
      <c r="V121" s="2"/>
    </row>
    <row r="122" spans="1:22" ht="11.25" customHeight="1" x14ac:dyDescent="0.3">
      <c r="A122" s="1"/>
      <c r="V122" s="2"/>
    </row>
    <row r="123" spans="1:22" ht="12" customHeight="1" x14ac:dyDescent="0.3">
      <c r="A123" s="1"/>
      <c r="V123" s="2"/>
    </row>
    <row r="124" spans="1:22" ht="15" customHeight="1" x14ac:dyDescent="0.3">
      <c r="A124" s="1"/>
      <c r="V124" s="2"/>
    </row>
    <row r="125" spans="1:22" ht="12" customHeight="1" x14ac:dyDescent="0.3">
      <c r="A125" s="1"/>
      <c r="V125" s="2"/>
    </row>
    <row r="126" spans="1:22" ht="15" customHeight="1" x14ac:dyDescent="0.3">
      <c r="A126" s="1"/>
      <c r="V126" s="2"/>
    </row>
    <row r="127" spans="1:22" ht="15" customHeight="1" x14ac:dyDescent="0.3">
      <c r="A127" s="1"/>
      <c r="V127" s="2"/>
    </row>
    <row r="128" spans="1:22" ht="15" customHeight="1" x14ac:dyDescent="0.3">
      <c r="A128" s="3"/>
      <c r="B128" s="4"/>
      <c r="C128" s="4"/>
      <c r="D128" s="4"/>
      <c r="E128" s="4"/>
      <c r="F128" s="4"/>
      <c r="G128" s="4"/>
      <c r="H128" s="4"/>
      <c r="I128" s="4"/>
      <c r="J128" s="4"/>
      <c r="K128" s="4"/>
      <c r="L128" s="4"/>
      <c r="M128" s="4"/>
      <c r="N128" s="4"/>
      <c r="O128" s="4"/>
      <c r="P128" s="4"/>
      <c r="Q128" s="4"/>
      <c r="R128" s="4"/>
      <c r="S128" s="4"/>
      <c r="T128" s="4"/>
      <c r="U128" s="4"/>
      <c r="V128" s="5"/>
    </row>
  </sheetData>
  <mergeCells count="16">
    <mergeCell ref="F44:H45"/>
    <mergeCell ref="B60:U60"/>
    <mergeCell ref="A1:V3"/>
    <mergeCell ref="B35:U35"/>
    <mergeCell ref="B37:M42"/>
    <mergeCell ref="B33:U33"/>
    <mergeCell ref="B5:U5"/>
    <mergeCell ref="B7:U10"/>
    <mergeCell ref="B62:I62"/>
    <mergeCell ref="K62:U62"/>
    <mergeCell ref="B105:E105"/>
    <mergeCell ref="G105:M105"/>
    <mergeCell ref="O105:U105"/>
    <mergeCell ref="B103:U103"/>
    <mergeCell ref="B79:U79"/>
    <mergeCell ref="F87:H88"/>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A0B8F2-B455-49E9-A946-359F9CF9598C}">
  <sheetPr>
    <tabColor rgb="FF00B050"/>
  </sheetPr>
  <dimension ref="A1:AE128"/>
  <sheetViews>
    <sheetView tabSelected="1" topLeftCell="A107" zoomScale="57" zoomScaleNormal="115" workbookViewId="0">
      <selection activeCell="AB144" sqref="AB144"/>
    </sheetView>
  </sheetViews>
  <sheetFormatPr defaultRowHeight="14.4" x14ac:dyDescent="0.3"/>
  <cols>
    <col min="1" max="1" width="8.109375" customWidth="1"/>
    <col min="2" max="2" width="8.44140625" customWidth="1"/>
    <col min="3" max="3" width="40.88671875" customWidth="1"/>
    <col min="4" max="4" width="17.5546875" customWidth="1"/>
    <col min="5" max="5" width="16.6640625" customWidth="1"/>
    <col min="11" max="11" width="17.5546875" customWidth="1"/>
    <col min="12" max="12" width="12.6640625" customWidth="1"/>
    <col min="13" max="13" width="13.33203125" customWidth="1"/>
    <col min="20" max="20" width="10.109375" customWidth="1"/>
    <col min="21" max="21" width="15.33203125" customWidth="1"/>
    <col min="27" max="27" width="17.6640625" customWidth="1"/>
    <col min="28" max="28" width="13.44140625" customWidth="1"/>
    <col min="29" max="29" width="8.88671875" customWidth="1"/>
  </cols>
  <sheetData>
    <row r="1" spans="1:31" ht="14.4" customHeight="1" x14ac:dyDescent="0.3">
      <c r="A1" s="356" t="s">
        <v>252</v>
      </c>
      <c r="B1" s="357"/>
      <c r="C1" s="357"/>
      <c r="D1" s="357"/>
      <c r="E1" s="357"/>
      <c r="F1" s="357"/>
      <c r="G1" s="357"/>
      <c r="H1" s="357"/>
      <c r="I1" s="357"/>
      <c r="J1" s="357"/>
      <c r="K1" s="357"/>
      <c r="L1" s="357"/>
      <c r="M1" s="357"/>
      <c r="N1" s="357"/>
      <c r="O1" s="357"/>
      <c r="P1" s="357"/>
      <c r="Q1" s="357"/>
      <c r="R1" s="357"/>
      <c r="S1" s="357"/>
      <c r="T1" s="357"/>
      <c r="U1" s="357"/>
      <c r="V1" s="357"/>
      <c r="W1" s="357"/>
      <c r="X1" s="357"/>
      <c r="Y1" s="357"/>
      <c r="Z1" s="357"/>
      <c r="AA1" s="357"/>
      <c r="AB1" s="357"/>
      <c r="AC1" s="357"/>
      <c r="AD1" s="357"/>
      <c r="AE1" s="358"/>
    </row>
    <row r="2" spans="1:31" ht="14.4" customHeight="1" x14ac:dyDescent="0.3">
      <c r="A2" s="359"/>
      <c r="B2" s="360"/>
      <c r="C2" s="360"/>
      <c r="D2" s="360"/>
      <c r="E2" s="360"/>
      <c r="F2" s="360"/>
      <c r="G2" s="360"/>
      <c r="H2" s="360"/>
      <c r="I2" s="360"/>
      <c r="J2" s="360"/>
      <c r="K2" s="360"/>
      <c r="L2" s="360"/>
      <c r="M2" s="360"/>
      <c r="N2" s="360"/>
      <c r="O2" s="360"/>
      <c r="P2" s="360"/>
      <c r="Q2" s="360"/>
      <c r="R2" s="360"/>
      <c r="S2" s="360"/>
      <c r="T2" s="360"/>
      <c r="U2" s="360"/>
      <c r="V2" s="360"/>
      <c r="W2" s="360"/>
      <c r="X2" s="360"/>
      <c r="Y2" s="360"/>
      <c r="Z2" s="360"/>
      <c r="AA2" s="360"/>
      <c r="AB2" s="360"/>
      <c r="AC2" s="360"/>
      <c r="AD2" s="360"/>
      <c r="AE2" s="361"/>
    </row>
    <row r="3" spans="1:31" ht="31.2" customHeight="1" x14ac:dyDescent="0.3">
      <c r="A3" s="362"/>
      <c r="B3" s="363"/>
      <c r="C3" s="363"/>
      <c r="D3" s="363"/>
      <c r="E3" s="363"/>
      <c r="F3" s="363"/>
      <c r="G3" s="363"/>
      <c r="H3" s="363"/>
      <c r="I3" s="363"/>
      <c r="J3" s="363"/>
      <c r="K3" s="363"/>
      <c r="L3" s="363"/>
      <c r="M3" s="363"/>
      <c r="N3" s="363"/>
      <c r="O3" s="363"/>
      <c r="P3" s="363"/>
      <c r="Q3" s="363"/>
      <c r="R3" s="363"/>
      <c r="S3" s="363"/>
      <c r="T3" s="363"/>
      <c r="U3" s="363"/>
      <c r="V3" s="363"/>
      <c r="W3" s="363"/>
      <c r="X3" s="363"/>
      <c r="Y3" s="363"/>
      <c r="Z3" s="363"/>
      <c r="AA3" s="363"/>
      <c r="AB3" s="363"/>
      <c r="AC3" s="363"/>
      <c r="AD3" s="363"/>
      <c r="AE3" s="364"/>
    </row>
    <row r="4" spans="1:31" x14ac:dyDescent="0.3">
      <c r="A4" s="1"/>
      <c r="AE4" s="2"/>
    </row>
    <row r="5" spans="1:31" x14ac:dyDescent="0.3">
      <c r="A5" s="1"/>
      <c r="B5" s="146"/>
      <c r="C5" s="146"/>
      <c r="D5" s="146"/>
      <c r="E5" s="146"/>
      <c r="F5" s="146"/>
      <c r="G5" s="146"/>
      <c r="H5" s="146"/>
      <c r="I5" s="146"/>
      <c r="J5" s="146"/>
      <c r="K5" s="146"/>
      <c r="L5" s="146"/>
      <c r="M5" s="146"/>
      <c r="N5" s="146"/>
      <c r="O5" s="146"/>
      <c r="P5" s="146"/>
      <c r="Q5" s="146"/>
      <c r="R5" s="146"/>
      <c r="S5" s="146"/>
      <c r="T5" s="146"/>
      <c r="U5" s="146"/>
      <c r="V5" s="146"/>
      <c r="W5" s="146"/>
      <c r="X5" s="146"/>
      <c r="Y5" s="146"/>
      <c r="Z5" s="146"/>
      <c r="AA5" s="146"/>
      <c r="AB5" s="146"/>
      <c r="AC5" s="146"/>
      <c r="AE5" s="2"/>
    </row>
    <row r="6" spans="1:31" ht="15" customHeight="1" x14ac:dyDescent="0.3">
      <c r="A6" s="1"/>
      <c r="B6" s="146"/>
      <c r="C6" s="146"/>
      <c r="D6" s="146"/>
      <c r="E6" s="146"/>
      <c r="F6" s="146"/>
      <c r="G6" s="146"/>
      <c r="H6" s="146"/>
      <c r="I6" s="146"/>
      <c r="J6" s="146"/>
      <c r="K6" s="146"/>
      <c r="L6" s="146"/>
      <c r="M6" s="146"/>
      <c r="N6" s="146"/>
      <c r="O6" s="146"/>
      <c r="P6" s="146"/>
      <c r="Q6" s="146"/>
      <c r="R6" s="146"/>
      <c r="S6" s="146"/>
      <c r="T6" s="146"/>
      <c r="U6" s="146"/>
      <c r="V6" s="146"/>
      <c r="W6" s="146"/>
      <c r="X6" s="146"/>
      <c r="Y6" s="146"/>
      <c r="Z6" s="146"/>
      <c r="AA6" s="146"/>
      <c r="AB6" s="146"/>
      <c r="AC6" s="146"/>
      <c r="AE6" s="2"/>
    </row>
    <row r="7" spans="1:31" x14ac:dyDescent="0.3">
      <c r="A7" s="1"/>
      <c r="AE7" s="2"/>
    </row>
    <row r="8" spans="1:31" x14ac:dyDescent="0.3">
      <c r="A8" s="1"/>
      <c r="AE8" s="2"/>
    </row>
    <row r="9" spans="1:31" x14ac:dyDescent="0.3">
      <c r="A9" s="1"/>
      <c r="AE9" s="2"/>
    </row>
    <row r="10" spans="1:31" x14ac:dyDescent="0.3">
      <c r="A10" s="1"/>
      <c r="AE10" s="2"/>
    </row>
    <row r="11" spans="1:31" x14ac:dyDescent="0.3">
      <c r="A11" s="1"/>
      <c r="AE11" s="2"/>
    </row>
    <row r="12" spans="1:31" ht="28.8" x14ac:dyDescent="0.55000000000000004">
      <c r="A12" s="355" t="s">
        <v>253</v>
      </c>
      <c r="B12" s="355"/>
      <c r="C12" s="355"/>
      <c r="D12" s="355"/>
      <c r="E12" s="355"/>
      <c r="F12" s="355"/>
      <c r="G12" s="355"/>
      <c r="H12" s="355"/>
      <c r="I12" s="355"/>
      <c r="J12" s="355"/>
      <c r="K12" s="355"/>
      <c r="L12" s="355"/>
      <c r="M12" s="355"/>
      <c r="N12" s="355"/>
      <c r="O12" s="355"/>
      <c r="P12" s="355"/>
      <c r="Q12" s="355"/>
      <c r="R12" s="355"/>
      <c r="S12" s="355"/>
      <c r="T12" s="355"/>
      <c r="U12" s="355"/>
      <c r="V12" s="355"/>
      <c r="W12" s="355"/>
      <c r="X12" s="355"/>
      <c r="Y12" s="355"/>
      <c r="Z12" s="355"/>
      <c r="AA12" s="355"/>
      <c r="AB12" s="355"/>
      <c r="AC12" s="355"/>
      <c r="AD12" s="355"/>
      <c r="AE12" s="355"/>
    </row>
    <row r="13" spans="1:31" x14ac:dyDescent="0.3">
      <c r="A13" s="1"/>
      <c r="AE13" s="2"/>
    </row>
    <row r="14" spans="1:31" ht="25.8" x14ac:dyDescent="0.5">
      <c r="A14" s="1"/>
      <c r="B14" s="365" t="s">
        <v>254</v>
      </c>
      <c r="C14" s="365"/>
      <c r="D14" s="365"/>
      <c r="E14" s="365"/>
      <c r="F14" s="365"/>
      <c r="N14" s="147"/>
      <c r="O14" s="147"/>
      <c r="P14" s="147"/>
      <c r="Q14" s="147"/>
      <c r="R14" s="147"/>
      <c r="T14" s="147"/>
      <c r="U14" s="147"/>
      <c r="V14" s="147"/>
      <c r="W14" s="147"/>
      <c r="X14" s="147"/>
      <c r="Z14" s="147"/>
      <c r="AA14" s="147"/>
      <c r="AB14" s="147"/>
      <c r="AC14" s="147"/>
      <c r="AD14" s="147"/>
      <c r="AE14" s="2"/>
    </row>
    <row r="15" spans="1:31" x14ac:dyDescent="0.3">
      <c r="A15" s="1"/>
      <c r="AE15" s="2"/>
    </row>
    <row r="16" spans="1:31" ht="33" customHeight="1" x14ac:dyDescent="0.5">
      <c r="A16" s="1"/>
      <c r="C16" s="84" t="s">
        <v>21</v>
      </c>
      <c r="D16" s="84">
        <v>2024</v>
      </c>
      <c r="E16" s="84">
        <v>2025</v>
      </c>
      <c r="AE16" s="2"/>
    </row>
    <row r="17" spans="1:31" ht="25.8" x14ac:dyDescent="0.5">
      <c r="A17" s="1"/>
      <c r="C17" s="85" t="s">
        <v>86</v>
      </c>
      <c r="D17" s="86">
        <f>'Profitability Ratio'!B8</f>
        <v>0.39403697817727973</v>
      </c>
      <c r="E17" s="86">
        <f>'Profitability Ratio'!C8</f>
        <v>0.36397869709173319</v>
      </c>
      <c r="AE17" s="2"/>
    </row>
    <row r="18" spans="1:31" ht="25.95" customHeight="1" x14ac:dyDescent="0.5">
      <c r="A18" s="1"/>
      <c r="C18" s="85" t="s">
        <v>88</v>
      </c>
      <c r="D18" s="86">
        <f>'Profitability Ratio'!B9</f>
        <v>4.0994535246347705E-2</v>
      </c>
      <c r="E18" s="86">
        <f>'Profitability Ratio'!C9</f>
        <v>3.1464205312291743E-2</v>
      </c>
      <c r="AE18" s="2"/>
    </row>
    <row r="19" spans="1:31" ht="25.8" x14ac:dyDescent="0.5">
      <c r="A19" s="1"/>
      <c r="C19" s="85" t="s">
        <v>255</v>
      </c>
      <c r="D19" s="86">
        <f>'Profitability Ratio'!B10</f>
        <v>3.3797210358035727E-2</v>
      </c>
      <c r="E19" s="86">
        <f>'Profitability Ratio'!C10</f>
        <v>3.1464205312291743E-2</v>
      </c>
      <c r="AE19" s="2"/>
    </row>
    <row r="20" spans="1:31" ht="25.8" x14ac:dyDescent="0.5">
      <c r="A20" s="1"/>
      <c r="C20" s="85" t="s">
        <v>256</v>
      </c>
      <c r="D20" s="86">
        <f>'Profitability Ratio'!B11</f>
        <v>3.0727029026822231E-2</v>
      </c>
      <c r="E20" s="86">
        <f>'Profitability Ratio'!C11</f>
        <v>5.8867862447109856E-2</v>
      </c>
      <c r="AE20" s="2"/>
    </row>
    <row r="21" spans="1:31" ht="25.8" x14ac:dyDescent="0.5">
      <c r="A21" s="1"/>
      <c r="C21" s="85" t="s">
        <v>91</v>
      </c>
      <c r="D21" s="86">
        <f>'Profitability Ratio'!B12</f>
        <v>3.992510500568993E-2</v>
      </c>
      <c r="E21" s="86">
        <f>'Profitability Ratio'!C12</f>
        <v>7.0207136277969623E-2</v>
      </c>
      <c r="AE21" s="2"/>
    </row>
    <row r="22" spans="1:31" x14ac:dyDescent="0.3">
      <c r="A22" s="1"/>
      <c r="AE22" s="2"/>
    </row>
    <row r="23" spans="1:31" x14ac:dyDescent="0.3">
      <c r="A23" s="1"/>
      <c r="AE23" s="2"/>
    </row>
    <row r="24" spans="1:31" x14ac:dyDescent="0.3">
      <c r="A24" s="1"/>
      <c r="AE24" s="2"/>
    </row>
    <row r="25" spans="1:31" x14ac:dyDescent="0.3">
      <c r="A25" s="1"/>
      <c r="AE25" s="2"/>
    </row>
    <row r="26" spans="1:31" x14ac:dyDescent="0.3">
      <c r="A26" s="1"/>
      <c r="AE26" s="2"/>
    </row>
    <row r="27" spans="1:31" x14ac:dyDescent="0.3">
      <c r="A27" s="1"/>
      <c r="AE27" s="2"/>
    </row>
    <row r="28" spans="1:31" x14ac:dyDescent="0.3">
      <c r="A28" s="1"/>
      <c r="AE28" s="2"/>
    </row>
    <row r="29" spans="1:31" x14ac:dyDescent="0.3">
      <c r="A29" s="1"/>
      <c r="AE29" s="2"/>
    </row>
    <row r="30" spans="1:31" x14ac:dyDescent="0.3">
      <c r="A30" s="1"/>
      <c r="AE30" s="2"/>
    </row>
    <row r="31" spans="1:31" ht="25.8" x14ac:dyDescent="0.5">
      <c r="A31" s="169"/>
      <c r="B31" s="365" t="s">
        <v>257</v>
      </c>
      <c r="C31" s="365"/>
      <c r="D31" s="365"/>
      <c r="E31" s="365"/>
      <c r="F31" s="365"/>
      <c r="G31" s="170"/>
      <c r="H31" s="170"/>
      <c r="I31" s="170"/>
      <c r="J31" s="170"/>
      <c r="K31" s="170"/>
      <c r="L31" s="170"/>
      <c r="M31" s="170"/>
      <c r="N31" s="170"/>
      <c r="O31" s="170"/>
      <c r="P31" s="170"/>
      <c r="Q31" s="170"/>
      <c r="R31" s="170"/>
      <c r="S31" s="170"/>
      <c r="T31" s="170"/>
      <c r="U31" s="170"/>
      <c r="V31" s="170"/>
      <c r="W31" s="170"/>
      <c r="X31" s="170"/>
      <c r="Y31" s="170"/>
      <c r="Z31" s="170"/>
      <c r="AA31" s="170"/>
      <c r="AB31" s="170"/>
      <c r="AC31" s="170"/>
      <c r="AD31" s="170"/>
      <c r="AE31" s="171"/>
    </row>
    <row r="32" spans="1:31" x14ac:dyDescent="0.3">
      <c r="A32" s="1"/>
      <c r="AE32" s="2"/>
    </row>
    <row r="33" spans="1:31" ht="34.950000000000003" customHeight="1" x14ac:dyDescent="0.5">
      <c r="A33" s="1"/>
      <c r="C33" s="84" t="s">
        <v>127</v>
      </c>
      <c r="D33" s="84">
        <v>2024</v>
      </c>
      <c r="E33" s="84">
        <v>2025</v>
      </c>
      <c r="AE33" s="2"/>
    </row>
    <row r="34" spans="1:31" ht="25.8" x14ac:dyDescent="0.5">
      <c r="A34" s="1"/>
      <c r="C34" s="87" t="s">
        <v>128</v>
      </c>
      <c r="D34" s="88">
        <f>'Liquidity Ratio'!B8</f>
        <v>6.4066822147249383</v>
      </c>
      <c r="E34" s="88">
        <f>'Liquidity Ratio'!C8</f>
        <v>5.2425569888109225</v>
      </c>
      <c r="AE34" s="2"/>
    </row>
    <row r="35" spans="1:31" ht="25.8" x14ac:dyDescent="0.5">
      <c r="A35" s="1"/>
      <c r="C35" s="87" t="s">
        <v>126</v>
      </c>
      <c r="D35" s="88">
        <f>'Liquidity Ratio'!B9</f>
        <v>4.8250833740364678</v>
      </c>
      <c r="E35" s="88">
        <f>'Liquidity Ratio'!C9</f>
        <v>4.0536810889011781</v>
      </c>
      <c r="AE35" s="2"/>
    </row>
    <row r="36" spans="1:31" x14ac:dyDescent="0.3">
      <c r="A36" s="1"/>
      <c r="AE36" s="2"/>
    </row>
    <row r="37" spans="1:31" ht="27" customHeight="1" x14ac:dyDescent="0.3">
      <c r="A37" s="1"/>
      <c r="AE37" s="2"/>
    </row>
    <row r="38" spans="1:31" x14ac:dyDescent="0.3">
      <c r="A38" s="1"/>
      <c r="AE38" s="2"/>
    </row>
    <row r="39" spans="1:31" x14ac:dyDescent="0.3">
      <c r="A39" s="1"/>
      <c r="AE39" s="2"/>
    </row>
    <row r="40" spans="1:31" x14ac:dyDescent="0.3">
      <c r="A40" s="1"/>
      <c r="AE40" s="2"/>
    </row>
    <row r="41" spans="1:31" x14ac:dyDescent="0.3">
      <c r="A41" s="1"/>
      <c r="AE41" s="2"/>
    </row>
    <row r="42" spans="1:31" x14ac:dyDescent="0.3">
      <c r="A42" s="1"/>
      <c r="AE42" s="2"/>
    </row>
    <row r="43" spans="1:31" x14ac:dyDescent="0.3">
      <c r="A43" s="1"/>
      <c r="AE43" s="2"/>
    </row>
    <row r="44" spans="1:31" x14ac:dyDescent="0.3">
      <c r="A44" s="1"/>
      <c r="AE44" s="2"/>
    </row>
    <row r="45" spans="1:31" x14ac:dyDescent="0.3">
      <c r="A45" s="1"/>
      <c r="AE45" s="2"/>
    </row>
    <row r="46" spans="1:31" x14ac:dyDescent="0.3">
      <c r="A46" s="1"/>
      <c r="AE46" s="2"/>
    </row>
    <row r="47" spans="1:31" x14ac:dyDescent="0.3">
      <c r="A47" s="1"/>
      <c r="AE47" s="2"/>
    </row>
    <row r="48" spans="1:31" x14ac:dyDescent="0.3">
      <c r="A48" s="1"/>
      <c r="AE48" s="2"/>
    </row>
    <row r="49" spans="1:31" ht="25.8" x14ac:dyDescent="0.5">
      <c r="A49" s="169"/>
      <c r="B49" s="365" t="s">
        <v>258</v>
      </c>
      <c r="C49" s="365"/>
      <c r="D49" s="365"/>
      <c r="E49" s="365"/>
      <c r="F49" s="365"/>
      <c r="G49" s="170"/>
      <c r="H49" s="170"/>
      <c r="I49" s="170"/>
      <c r="J49" s="170"/>
      <c r="K49" s="170"/>
      <c r="L49" s="170"/>
      <c r="M49" s="170"/>
      <c r="N49" s="170"/>
      <c r="O49" s="170"/>
      <c r="P49" s="170"/>
      <c r="Q49" s="170"/>
      <c r="R49" s="170"/>
      <c r="S49" s="170"/>
      <c r="T49" s="170"/>
      <c r="U49" s="170"/>
      <c r="V49" s="170"/>
      <c r="W49" s="170"/>
      <c r="X49" s="170"/>
      <c r="Y49" s="170"/>
      <c r="Z49" s="170"/>
      <c r="AA49" s="170"/>
      <c r="AB49" s="170"/>
      <c r="AC49" s="170"/>
      <c r="AD49" s="170"/>
      <c r="AE49" s="171"/>
    </row>
    <row r="50" spans="1:31" x14ac:dyDescent="0.3">
      <c r="A50" s="1"/>
      <c r="AE50" s="2"/>
    </row>
    <row r="51" spans="1:31" ht="36" customHeight="1" x14ac:dyDescent="0.5">
      <c r="A51" s="1"/>
      <c r="C51" s="90" t="s">
        <v>259</v>
      </c>
      <c r="D51" s="89">
        <v>2024</v>
      </c>
      <c r="E51" s="89">
        <v>2025</v>
      </c>
      <c r="AE51" s="2"/>
    </row>
    <row r="52" spans="1:31" ht="25.8" x14ac:dyDescent="0.5">
      <c r="A52" s="1"/>
      <c r="C52" s="93" t="s">
        <v>143</v>
      </c>
      <c r="D52" s="106">
        <f>'Efficiency Ratio'!B8</f>
        <v>88.306929171332683</v>
      </c>
      <c r="E52" s="106">
        <f>'Efficiency Ratio'!C8</f>
        <v>86.932844313335266</v>
      </c>
      <c r="AE52" s="2"/>
    </row>
    <row r="53" spans="1:31" ht="25.8" x14ac:dyDescent="0.5">
      <c r="A53" s="1"/>
      <c r="C53" s="92" t="s">
        <v>145</v>
      </c>
      <c r="D53" s="106">
        <f>'Efficiency Ratio'!B9</f>
        <v>123.23096543327239</v>
      </c>
      <c r="E53" s="106">
        <f>'Efficiency Ratio'!C9</f>
        <v>123.45269065996173</v>
      </c>
      <c r="AE53" s="2"/>
    </row>
    <row r="54" spans="1:31" ht="25.8" x14ac:dyDescent="0.5">
      <c r="A54" s="1"/>
      <c r="C54" s="91" t="s">
        <v>260</v>
      </c>
      <c r="D54" s="106">
        <f>'Efficiency Ratio'!B10</f>
        <v>34.970310887389928</v>
      </c>
      <c r="E54" s="106">
        <f>'Efficiency Ratio'!C10</f>
        <v>26.009937771067587</v>
      </c>
      <c r="AE54" s="2"/>
    </row>
    <row r="55" spans="1:31" ht="25.8" x14ac:dyDescent="0.5">
      <c r="A55" s="1"/>
      <c r="C55" s="93" t="s">
        <v>147</v>
      </c>
      <c r="D55" s="145">
        <f>'Efficiency Ratio'!B11</f>
        <v>176.56758371721514</v>
      </c>
      <c r="E55" s="106">
        <f>'Efficiency Ratio'!C11</f>
        <v>184.37559720222941</v>
      </c>
      <c r="AE55" s="2"/>
    </row>
    <row r="56" spans="1:31" x14ac:dyDescent="0.3">
      <c r="A56" s="1"/>
      <c r="AE56" s="2"/>
    </row>
    <row r="57" spans="1:31" x14ac:dyDescent="0.3">
      <c r="A57" s="1"/>
      <c r="AE57" s="2"/>
    </row>
    <row r="58" spans="1:31" x14ac:dyDescent="0.3">
      <c r="A58" s="1"/>
      <c r="AE58" s="2"/>
    </row>
    <row r="59" spans="1:31" x14ac:dyDescent="0.3">
      <c r="A59" s="1"/>
      <c r="AE59" s="2"/>
    </row>
    <row r="60" spans="1:31" x14ac:dyDescent="0.3">
      <c r="A60" s="1"/>
      <c r="AE60" s="2"/>
    </row>
    <row r="61" spans="1:31" x14ac:dyDescent="0.3">
      <c r="A61" s="1"/>
      <c r="AE61" s="2"/>
    </row>
    <row r="62" spans="1:31" x14ac:dyDescent="0.3">
      <c r="A62" s="1"/>
      <c r="AE62" s="2"/>
    </row>
    <row r="63" spans="1:31" x14ac:dyDescent="0.3">
      <c r="A63" s="1"/>
      <c r="AE63" s="2"/>
    </row>
    <row r="64" spans="1:31" x14ac:dyDescent="0.3">
      <c r="A64" s="1"/>
      <c r="AE64" s="2"/>
    </row>
    <row r="65" spans="1:31" ht="25.8" x14ac:dyDescent="0.5">
      <c r="A65" s="169"/>
      <c r="B65" s="365" t="s">
        <v>261</v>
      </c>
      <c r="C65" s="365"/>
      <c r="D65" s="365"/>
      <c r="E65" s="365"/>
      <c r="F65" s="365"/>
      <c r="G65" s="170"/>
      <c r="H65" s="170"/>
      <c r="I65" s="170"/>
      <c r="J65" s="170"/>
      <c r="K65" s="170"/>
      <c r="L65" s="170"/>
      <c r="M65" s="170"/>
      <c r="N65" s="170"/>
      <c r="O65" s="170"/>
      <c r="P65" s="170"/>
      <c r="Q65" s="170"/>
      <c r="R65" s="170"/>
      <c r="S65" s="170"/>
      <c r="T65" s="170"/>
      <c r="U65" s="170"/>
      <c r="V65" s="170"/>
      <c r="W65" s="170"/>
      <c r="X65" s="170"/>
      <c r="Y65" s="170"/>
      <c r="Z65" s="170"/>
      <c r="AA65" s="170"/>
      <c r="AB65" s="170"/>
      <c r="AC65" s="170"/>
      <c r="AD65" s="170"/>
      <c r="AE65" s="171"/>
    </row>
    <row r="66" spans="1:31" x14ac:dyDescent="0.3">
      <c r="A66" s="1"/>
      <c r="AE66" s="2"/>
    </row>
    <row r="67" spans="1:31" ht="41.4" customHeight="1" x14ac:dyDescent="0.55000000000000004">
      <c r="A67" s="1"/>
      <c r="C67" s="94" t="s">
        <v>172</v>
      </c>
      <c r="D67" s="94">
        <v>2024</v>
      </c>
      <c r="E67" s="94">
        <v>2025</v>
      </c>
      <c r="AE67" s="2"/>
    </row>
    <row r="68" spans="1:31" ht="25.8" x14ac:dyDescent="0.5">
      <c r="A68" s="1"/>
      <c r="C68" s="87" t="s">
        <v>173</v>
      </c>
      <c r="D68" s="88">
        <f>'Gearing Ratio'!B8</f>
        <v>7.1224221555736114E-2</v>
      </c>
      <c r="E68" s="88">
        <f>'Gearing Ratio'!C8</f>
        <v>9.5139009447434295E-2</v>
      </c>
      <c r="AE68" s="2"/>
    </row>
    <row r="69" spans="1:31" ht="25.8" x14ac:dyDescent="0.5">
      <c r="A69" s="1"/>
      <c r="C69" s="87" t="s">
        <v>171</v>
      </c>
      <c r="D69" s="88">
        <f>'Gearing Ratio'!B9</f>
        <v>3.986917505183476</v>
      </c>
      <c r="E69" s="88">
        <f>'Gearing Ratio'!C9</f>
        <v>10.0263258168556</v>
      </c>
      <c r="AE69" s="2"/>
    </row>
    <row r="70" spans="1:31" x14ac:dyDescent="0.3">
      <c r="A70" s="1"/>
      <c r="AE70" s="2"/>
    </row>
    <row r="71" spans="1:31" x14ac:dyDescent="0.3">
      <c r="A71" s="1"/>
      <c r="AE71" s="2"/>
    </row>
    <row r="72" spans="1:31" x14ac:dyDescent="0.3">
      <c r="A72" s="1"/>
      <c r="AE72" s="2"/>
    </row>
    <row r="73" spans="1:31" x14ac:dyDescent="0.3">
      <c r="A73" s="1"/>
      <c r="AE73" s="2"/>
    </row>
    <row r="74" spans="1:31" x14ac:dyDescent="0.3">
      <c r="A74" s="1"/>
      <c r="AE74" s="2"/>
    </row>
    <row r="75" spans="1:31" x14ac:dyDescent="0.3">
      <c r="A75" s="1"/>
      <c r="AE75" s="2"/>
    </row>
    <row r="76" spans="1:31" x14ac:dyDescent="0.3">
      <c r="A76" s="1"/>
      <c r="AE76" s="2"/>
    </row>
    <row r="77" spans="1:31" x14ac:dyDescent="0.3">
      <c r="A77" s="1"/>
      <c r="AE77" s="2"/>
    </row>
    <row r="78" spans="1:31" x14ac:dyDescent="0.3">
      <c r="A78" s="1"/>
      <c r="AE78" s="2"/>
    </row>
    <row r="79" spans="1:31" x14ac:dyDescent="0.3">
      <c r="A79" s="1"/>
      <c r="AE79" s="2"/>
    </row>
    <row r="80" spans="1:31" x14ac:dyDescent="0.3">
      <c r="A80" s="1"/>
      <c r="AE80" s="2"/>
    </row>
    <row r="81" spans="1:31" x14ac:dyDescent="0.3">
      <c r="A81" s="1"/>
      <c r="AE81" s="2"/>
    </row>
    <row r="82" spans="1:31" x14ac:dyDescent="0.3">
      <c r="A82" s="1"/>
      <c r="AE82" s="2"/>
    </row>
    <row r="83" spans="1:31" ht="25.8" x14ac:dyDescent="0.5">
      <c r="A83" s="169"/>
      <c r="B83" s="365" t="s">
        <v>262</v>
      </c>
      <c r="C83" s="365"/>
      <c r="D83" s="365"/>
      <c r="E83" s="365"/>
      <c r="F83" s="365"/>
      <c r="G83" s="170"/>
      <c r="H83" s="170"/>
      <c r="I83" s="170"/>
      <c r="J83" s="170"/>
      <c r="K83" s="170"/>
      <c r="L83" s="170"/>
      <c r="M83" s="170"/>
      <c r="N83" s="170"/>
      <c r="O83" s="170"/>
      <c r="P83" s="170"/>
      <c r="Q83" s="170"/>
      <c r="R83" s="170"/>
      <c r="S83" s="170"/>
      <c r="T83" s="170"/>
      <c r="U83" s="170"/>
      <c r="V83" s="170"/>
      <c r="W83" s="170"/>
      <c r="X83" s="170"/>
      <c r="Y83" s="170"/>
      <c r="Z83" s="170"/>
      <c r="AA83" s="170"/>
      <c r="AB83" s="170"/>
      <c r="AC83" s="170"/>
      <c r="AD83" s="170"/>
      <c r="AE83" s="171"/>
    </row>
    <row r="84" spans="1:31" x14ac:dyDescent="0.3">
      <c r="A84" s="1"/>
      <c r="AE84" s="2"/>
    </row>
    <row r="85" spans="1:31" ht="49.2" customHeight="1" x14ac:dyDescent="0.55000000000000004">
      <c r="A85" s="1"/>
      <c r="C85" s="94" t="s">
        <v>189</v>
      </c>
      <c r="D85" s="94">
        <v>2024</v>
      </c>
      <c r="E85" s="94">
        <v>2025</v>
      </c>
      <c r="AE85" s="2"/>
    </row>
    <row r="86" spans="1:31" ht="25.8" x14ac:dyDescent="0.5">
      <c r="A86" s="1"/>
      <c r="C86" s="87" t="s">
        <v>263</v>
      </c>
      <c r="D86" s="88">
        <f>'Market Ratio'!B8</f>
        <v>36.274767932489453</v>
      </c>
      <c r="E86" s="88">
        <f>'Market Ratio'!C8</f>
        <v>34.679397227245332</v>
      </c>
      <c r="AE86" s="2"/>
    </row>
    <row r="87" spans="1:31" ht="25.8" x14ac:dyDescent="0.5">
      <c r="A87" s="1"/>
      <c r="C87" s="87" t="s">
        <v>264</v>
      </c>
      <c r="D87" s="88">
        <f>'Market Ratio'!B9</f>
        <v>50</v>
      </c>
      <c r="E87" s="88">
        <f>'Market Ratio'!C9</f>
        <v>8</v>
      </c>
      <c r="AE87" s="2"/>
    </row>
    <row r="88" spans="1:31" ht="25.8" x14ac:dyDescent="0.5">
      <c r="A88" s="1"/>
      <c r="C88" s="85" t="s">
        <v>192</v>
      </c>
      <c r="D88" s="107">
        <f>'Market Ratio'!B10</f>
        <v>5.0238633509168552E-2</v>
      </c>
      <c r="E88" s="107">
        <f>'Market Ratio'!C10</f>
        <v>7.4766355140186919E-3</v>
      </c>
      <c r="AE88" s="2"/>
    </row>
    <row r="89" spans="1:31" ht="25.8" x14ac:dyDescent="0.5">
      <c r="A89" s="1"/>
      <c r="C89" s="87" t="s">
        <v>193</v>
      </c>
      <c r="D89" s="88">
        <f>'Market Ratio'!B11</f>
        <v>1.3783685699397006</v>
      </c>
      <c r="E89" s="88">
        <f>'Market Ratio'!C11</f>
        <v>0.23068451702254281</v>
      </c>
      <c r="AE89" s="2"/>
    </row>
    <row r="90" spans="1:31" ht="25.8" x14ac:dyDescent="0.5">
      <c r="A90" s="1"/>
      <c r="C90" s="87" t="s">
        <v>265</v>
      </c>
      <c r="D90" s="88">
        <f>'Market Ratio'!B12</f>
        <v>27.436426384649742</v>
      </c>
      <c r="E90" s="88">
        <f>'Market Ratio'!C12</f>
        <v>30.854054151765101</v>
      </c>
      <c r="AE90" s="2"/>
    </row>
    <row r="91" spans="1:31" x14ac:dyDescent="0.3">
      <c r="A91" s="1"/>
      <c r="AE91" s="2"/>
    </row>
    <row r="92" spans="1:31" x14ac:dyDescent="0.3">
      <c r="A92" s="1"/>
      <c r="AE92" s="2"/>
    </row>
    <row r="93" spans="1:31" x14ac:dyDescent="0.3">
      <c r="A93" s="1"/>
      <c r="AE93" s="2"/>
    </row>
    <row r="94" spans="1:31" x14ac:dyDescent="0.3">
      <c r="A94" s="1"/>
      <c r="AE94" s="2"/>
    </row>
    <row r="95" spans="1:31" x14ac:dyDescent="0.3">
      <c r="A95" s="1"/>
      <c r="AE95" s="2"/>
    </row>
    <row r="96" spans="1:31" x14ac:dyDescent="0.3">
      <c r="A96" s="1"/>
      <c r="AE96" s="2"/>
    </row>
    <row r="97" spans="1:31" x14ac:dyDescent="0.3">
      <c r="A97" s="1"/>
      <c r="AE97" s="2"/>
    </row>
    <row r="98" spans="1:31" x14ac:dyDescent="0.3">
      <c r="A98" s="1"/>
      <c r="AE98" s="2"/>
    </row>
    <row r="99" spans="1:31" x14ac:dyDescent="0.3">
      <c r="A99" s="1"/>
      <c r="AE99" s="2"/>
    </row>
    <row r="100" spans="1:31" x14ac:dyDescent="0.3">
      <c r="A100" s="1"/>
      <c r="AE100" s="2"/>
    </row>
    <row r="101" spans="1:31" x14ac:dyDescent="0.3">
      <c r="A101" s="1"/>
      <c r="AE101" s="2"/>
    </row>
    <row r="102" spans="1:31" x14ac:dyDescent="0.3">
      <c r="A102" s="1"/>
      <c r="AE102" s="2"/>
    </row>
    <row r="103" spans="1:31" x14ac:dyDescent="0.3">
      <c r="A103" s="1"/>
      <c r="AE103" s="2"/>
    </row>
    <row r="104" spans="1:31" x14ac:dyDescent="0.3">
      <c r="A104" s="1"/>
      <c r="AE104" s="2"/>
    </row>
    <row r="105" spans="1:31" x14ac:dyDescent="0.3">
      <c r="A105" s="1"/>
      <c r="AE105" s="2"/>
    </row>
    <row r="106" spans="1:31" x14ac:dyDescent="0.3">
      <c r="A106" s="1"/>
      <c r="AE106" s="2"/>
    </row>
    <row r="107" spans="1:31" x14ac:dyDescent="0.3">
      <c r="A107" s="1"/>
      <c r="AE107" s="2"/>
    </row>
    <row r="108" spans="1:31" x14ac:dyDescent="0.3">
      <c r="A108" s="1"/>
      <c r="AE108" s="2"/>
    </row>
    <row r="109" spans="1:31" x14ac:dyDescent="0.3">
      <c r="A109" s="1"/>
      <c r="AE109" s="2"/>
    </row>
    <row r="110" spans="1:31" x14ac:dyDescent="0.3">
      <c r="A110" s="1"/>
      <c r="AE110" s="2"/>
    </row>
    <row r="111" spans="1:31" x14ac:dyDescent="0.3">
      <c r="A111" s="1"/>
      <c r="AE111" s="2"/>
    </row>
    <row r="112" spans="1:31" x14ac:dyDescent="0.3">
      <c r="A112" s="1"/>
      <c r="AE112" s="2"/>
    </row>
    <row r="113" spans="1:31" x14ac:dyDescent="0.3">
      <c r="A113" s="1"/>
      <c r="AE113" s="2"/>
    </row>
    <row r="114" spans="1:31" x14ac:dyDescent="0.3">
      <c r="A114" s="1"/>
      <c r="AE114" s="2"/>
    </row>
    <row r="115" spans="1:31" x14ac:dyDescent="0.3">
      <c r="AE115" s="2"/>
    </row>
    <row r="116" spans="1:31" x14ac:dyDescent="0.3">
      <c r="AE116" s="2"/>
    </row>
    <row r="117" spans="1:31" x14ac:dyDescent="0.3">
      <c r="AE117" s="2"/>
    </row>
    <row r="118" spans="1:31" x14ac:dyDescent="0.3">
      <c r="AE118" s="2"/>
    </row>
    <row r="119" spans="1:31" x14ac:dyDescent="0.3">
      <c r="AE119" s="2"/>
    </row>
    <row r="120" spans="1:31" x14ac:dyDescent="0.3">
      <c r="AE120" s="2"/>
    </row>
    <row r="121" spans="1:31" x14ac:dyDescent="0.3">
      <c r="AE121" s="2"/>
    </row>
    <row r="122" spans="1:31" x14ac:dyDescent="0.3">
      <c r="AE122" s="2"/>
    </row>
    <row r="123" spans="1:31" x14ac:dyDescent="0.3">
      <c r="AE123" s="2"/>
    </row>
    <row r="124" spans="1:31" x14ac:dyDescent="0.3">
      <c r="AE124" s="2"/>
    </row>
    <row r="125" spans="1:31" x14ac:dyDescent="0.3">
      <c r="AE125" s="2"/>
    </row>
    <row r="126" spans="1:31" x14ac:dyDescent="0.3">
      <c r="AE126" s="2"/>
    </row>
    <row r="127" spans="1:31" x14ac:dyDescent="0.3">
      <c r="AE127" s="2"/>
    </row>
    <row r="128" spans="1:31" x14ac:dyDescent="0.3">
      <c r="A128" s="4"/>
      <c r="B128" s="4"/>
      <c r="C128" s="4"/>
      <c r="D128" s="4"/>
      <c r="E128" s="4"/>
      <c r="F128" s="4"/>
      <c r="G128" s="4"/>
      <c r="H128" s="4"/>
      <c r="I128" s="4"/>
      <c r="J128" s="4"/>
      <c r="K128" s="4"/>
      <c r="L128" s="4"/>
      <c r="M128" s="4"/>
      <c r="N128" s="4"/>
      <c r="O128" s="4"/>
      <c r="P128" s="4"/>
      <c r="Q128" s="4"/>
      <c r="R128" s="4"/>
      <c r="S128" s="4"/>
      <c r="T128" s="4"/>
      <c r="U128" s="4"/>
      <c r="V128" s="4"/>
      <c r="W128" s="4"/>
      <c r="X128" s="4"/>
      <c r="Y128" s="4"/>
      <c r="Z128" s="4"/>
      <c r="AA128" s="4"/>
      <c r="AB128" s="4"/>
      <c r="AC128" s="4"/>
      <c r="AD128" s="4"/>
      <c r="AE128" s="5"/>
    </row>
  </sheetData>
  <mergeCells count="7">
    <mergeCell ref="A12:AE12"/>
    <mergeCell ref="A1:AE3"/>
    <mergeCell ref="B49:F49"/>
    <mergeCell ref="B65:F65"/>
    <mergeCell ref="B83:F83"/>
    <mergeCell ref="B14:F14"/>
    <mergeCell ref="B31:F3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0C16E8-EB8C-4F5B-967E-D75FCEEBD4F9}">
  <sheetPr>
    <tabColor rgb="FFFF0000"/>
  </sheetPr>
  <dimension ref="A1"/>
  <sheetViews>
    <sheetView zoomScale="85" zoomScaleNormal="75" workbookViewId="0"/>
  </sheetViews>
  <sheetFormatPr defaultRowHeight="14.4" x14ac:dyDescent="0.3"/>
  <sheetData/>
  <pageMargins left="0.7" right="0.7" top="0.75" bottom="0.75" header="0.3" footer="0.3"/>
  <pageSetup paperSize="9"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E4A34-1291-41A2-A761-58F69E6B31C7}">
  <sheetPr>
    <tabColor rgb="FF92D050"/>
  </sheetPr>
  <dimension ref="A1"/>
  <sheetViews>
    <sheetView zoomScale="89" zoomScaleNormal="75" workbookViewId="0"/>
  </sheetViews>
  <sheetFormatPr defaultRowHeight="14.4" x14ac:dyDescent="0.3"/>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FB033A-8526-4828-9348-4FD75E00B292}">
  <sheetPr>
    <tabColor rgb="FF0070C0"/>
  </sheetPr>
  <dimension ref="A1"/>
  <sheetViews>
    <sheetView zoomScale="84" zoomScaleNormal="75" workbookViewId="0"/>
  </sheetViews>
  <sheetFormatPr defaultRowHeight="14.4" x14ac:dyDescent="0.3"/>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590735-FE11-4E07-BB85-E0A963956061}">
  <sheetPr>
    <tabColor rgb="FFFFC000"/>
  </sheetPr>
  <dimension ref="A1:O43"/>
  <sheetViews>
    <sheetView zoomScale="88" zoomScaleNormal="80" workbookViewId="0">
      <selection sqref="A1:O3"/>
    </sheetView>
  </sheetViews>
  <sheetFormatPr defaultRowHeight="14.4" x14ac:dyDescent="0.3"/>
  <cols>
    <col min="1" max="1" width="44.6640625" customWidth="1"/>
    <col min="2" max="2" width="18" customWidth="1"/>
    <col min="3" max="3" width="21.5546875" customWidth="1"/>
    <col min="4" max="4" width="17.6640625" customWidth="1"/>
    <col min="5" max="5" width="21.33203125" customWidth="1"/>
    <col min="6" max="6" width="17.6640625" customWidth="1"/>
    <col min="7" max="7" width="21.33203125" customWidth="1"/>
    <col min="9" max="9" width="15.33203125" customWidth="1"/>
    <col min="10" max="10" width="8.88671875" customWidth="1"/>
    <col min="11" max="11" width="7.88671875" customWidth="1"/>
    <col min="12" max="12" width="9.33203125" customWidth="1"/>
  </cols>
  <sheetData>
    <row r="1" spans="1:15" ht="14.4" customHeight="1" x14ac:dyDescent="0.3">
      <c r="A1" s="180" t="s">
        <v>0</v>
      </c>
      <c r="B1" s="181"/>
      <c r="C1" s="181"/>
      <c r="D1" s="181"/>
      <c r="E1" s="181"/>
      <c r="F1" s="181"/>
      <c r="G1" s="181"/>
      <c r="H1" s="181"/>
      <c r="I1" s="181"/>
      <c r="J1" s="181"/>
      <c r="K1" s="181"/>
      <c r="L1" s="181"/>
      <c r="M1" s="181"/>
      <c r="N1" s="181"/>
      <c r="O1" s="182"/>
    </row>
    <row r="2" spans="1:15" ht="14.4" customHeight="1" x14ac:dyDescent="0.3">
      <c r="A2" s="183"/>
      <c r="B2" s="184"/>
      <c r="C2" s="184"/>
      <c r="D2" s="184"/>
      <c r="E2" s="184"/>
      <c r="F2" s="184"/>
      <c r="G2" s="184"/>
      <c r="H2" s="184"/>
      <c r="I2" s="184"/>
      <c r="J2" s="184"/>
      <c r="K2" s="184"/>
      <c r="L2" s="184"/>
      <c r="M2" s="184"/>
      <c r="N2" s="184"/>
      <c r="O2" s="185"/>
    </row>
    <row r="3" spans="1:15" ht="14.4" customHeight="1" x14ac:dyDescent="0.3">
      <c r="A3" s="186"/>
      <c r="B3" s="187"/>
      <c r="C3" s="187"/>
      <c r="D3" s="187"/>
      <c r="E3" s="187"/>
      <c r="F3" s="187"/>
      <c r="G3" s="187"/>
      <c r="H3" s="187"/>
      <c r="I3" s="187"/>
      <c r="J3" s="187"/>
      <c r="K3" s="187"/>
      <c r="L3" s="187"/>
      <c r="M3" s="187"/>
      <c r="N3" s="187"/>
      <c r="O3" s="188"/>
    </row>
    <row r="4" spans="1:15" x14ac:dyDescent="0.3">
      <c r="A4" s="1"/>
      <c r="O4" s="2"/>
    </row>
    <row r="5" spans="1:15" ht="35.4" customHeight="1" x14ac:dyDescent="0.3">
      <c r="A5" s="36" t="s">
        <v>1</v>
      </c>
      <c r="B5" s="36" t="s">
        <v>2</v>
      </c>
      <c r="C5" s="36" t="s">
        <v>3</v>
      </c>
      <c r="D5" s="36" t="s">
        <v>4</v>
      </c>
      <c r="E5" s="36" t="s">
        <v>5</v>
      </c>
      <c r="F5" s="31"/>
      <c r="G5" s="31"/>
      <c r="O5" s="2"/>
    </row>
    <row r="6" spans="1:15" ht="18" x14ac:dyDescent="0.35">
      <c r="A6" s="123" t="s">
        <v>6</v>
      </c>
      <c r="B6" s="13">
        <v>18349958</v>
      </c>
      <c r="C6" s="12">
        <f t="shared" ref="C6:C17" si="0">B6/$B$6</f>
        <v>1</v>
      </c>
      <c r="D6" s="51">
        <v>20988308</v>
      </c>
      <c r="E6" s="12">
        <f t="shared" ref="E6:E17" si="1">D6/$D$6</f>
        <v>1</v>
      </c>
      <c r="F6" s="32"/>
      <c r="G6" s="33"/>
      <c r="O6" s="2"/>
    </row>
    <row r="7" spans="1:15" ht="18" x14ac:dyDescent="0.35">
      <c r="A7" s="35" t="s">
        <v>7</v>
      </c>
      <c r="B7" s="51">
        <v>11119396</v>
      </c>
      <c r="C7" s="12">
        <f>B7/$B$6</f>
        <v>0.60596302182272022</v>
      </c>
      <c r="D7" s="51">
        <v>13349011</v>
      </c>
      <c r="E7" s="12">
        <f t="shared" si="1"/>
        <v>0.63602130290826686</v>
      </c>
      <c r="F7" s="32"/>
      <c r="G7" s="33"/>
      <c r="O7" s="2"/>
    </row>
    <row r="8" spans="1:15" ht="18" x14ac:dyDescent="0.35">
      <c r="A8" s="124" t="s">
        <v>8</v>
      </c>
      <c r="B8" s="51">
        <f>B6-B7</f>
        <v>7230562</v>
      </c>
      <c r="C8" s="12">
        <f>B8/$B$6</f>
        <v>0.39403697817727973</v>
      </c>
      <c r="D8" s="51">
        <f>D6-D7</f>
        <v>7639297</v>
      </c>
      <c r="E8" s="12">
        <f t="shared" si="1"/>
        <v>0.36397869709173319</v>
      </c>
      <c r="F8" s="32"/>
      <c r="G8" s="33"/>
      <c r="O8" s="2"/>
    </row>
    <row r="9" spans="1:15" ht="18" x14ac:dyDescent="0.35">
      <c r="A9" s="35" t="s">
        <v>9</v>
      </c>
      <c r="B9" s="51">
        <v>69019</v>
      </c>
      <c r="C9" s="12">
        <f>B9/$B$6</f>
        <v>3.761262014877636E-3</v>
      </c>
      <c r="D9" s="51">
        <v>33983</v>
      </c>
      <c r="E9" s="12">
        <f t="shared" si="1"/>
        <v>1.6191395704694251E-3</v>
      </c>
      <c r="F9" s="32"/>
      <c r="G9" s="33"/>
      <c r="O9" s="2"/>
    </row>
    <row r="10" spans="1:15" ht="18" x14ac:dyDescent="0.35">
      <c r="A10" s="35" t="s">
        <v>10</v>
      </c>
      <c r="B10" s="51">
        <v>3123438</v>
      </c>
      <c r="C10" s="12">
        <f t="shared" si="0"/>
        <v>0.17021499449753508</v>
      </c>
      <c r="D10" s="51">
        <v>3082308</v>
      </c>
      <c r="E10" s="12">
        <f t="shared" si="1"/>
        <v>0.14685833655576239</v>
      </c>
      <c r="F10" s="32"/>
      <c r="G10" s="33"/>
      <c r="O10" s="2"/>
    </row>
    <row r="11" spans="1:15" ht="18" x14ac:dyDescent="0.35">
      <c r="A11" s="35" t="s">
        <v>11</v>
      </c>
      <c r="B11" s="51">
        <v>2953862</v>
      </c>
      <c r="C11" s="12">
        <f t="shared" si="0"/>
        <v>0.16097377443588698</v>
      </c>
      <c r="D11" s="51">
        <v>3567498</v>
      </c>
      <c r="E11" s="12">
        <f t="shared" si="1"/>
        <v>0.16997549302211498</v>
      </c>
      <c r="F11" s="32"/>
      <c r="G11" s="33"/>
      <c r="O11" s="2"/>
    </row>
    <row r="12" spans="1:15" ht="18" x14ac:dyDescent="0.35">
      <c r="A12" s="35" t="s">
        <v>12</v>
      </c>
      <c r="B12" s="51">
        <v>-489657</v>
      </c>
      <c r="C12" s="12">
        <f t="shared" si="0"/>
        <v>-2.6684366253045374E-2</v>
      </c>
      <c r="D12" s="51">
        <v>450055</v>
      </c>
      <c r="E12" s="12">
        <f t="shared" si="1"/>
        <v>2.1443129193644384E-2</v>
      </c>
      <c r="F12" s="32"/>
      <c r="G12" s="33"/>
      <c r="O12" s="2"/>
    </row>
    <row r="13" spans="1:15" ht="18" x14ac:dyDescent="0.35">
      <c r="A13" s="35" t="s">
        <v>13</v>
      </c>
      <c r="B13" s="51">
        <v>183757</v>
      </c>
      <c r="C13" s="12">
        <f t="shared" si="0"/>
        <v>1.0014028369983189E-2</v>
      </c>
      <c r="D13" s="51">
        <v>146966</v>
      </c>
      <c r="E13" s="12">
        <f t="shared" si="1"/>
        <v>7.0022795548836045E-3</v>
      </c>
      <c r="F13" s="32"/>
      <c r="G13" s="33"/>
      <c r="O13" s="2"/>
    </row>
    <row r="14" spans="1:15" ht="18" x14ac:dyDescent="0.35">
      <c r="A14" s="35" t="s">
        <v>14</v>
      </c>
      <c r="B14" s="51">
        <v>802108</v>
      </c>
      <c r="C14" s="12">
        <f t="shared" si="0"/>
        <v>4.3711707678023022E-2</v>
      </c>
      <c r="D14" s="51">
        <v>352645</v>
      </c>
      <c r="E14" s="12">
        <f t="shared" si="1"/>
        <v>1.6801973746525922E-2</v>
      </c>
      <c r="F14" s="32"/>
      <c r="G14" s="33"/>
      <c r="O14" s="2"/>
    </row>
    <row r="15" spans="1:15" ht="18" x14ac:dyDescent="0.35">
      <c r="A15" s="123" t="s">
        <v>15</v>
      </c>
      <c r="B15" s="51">
        <f>B8+B9+B14-(B10+B11+B13)+B12</f>
        <v>1350975</v>
      </c>
      <c r="C15" s="12">
        <f t="shared" si="0"/>
        <v>7.3622784313729761E-2</v>
      </c>
      <c r="D15" s="51">
        <f>D8+D9+D14+D12-(D10+D11+D13)</f>
        <v>1679208</v>
      </c>
      <c r="E15" s="12">
        <f t="shared" si="1"/>
        <v>8.0006830469611934E-2</v>
      </c>
      <c r="F15" s="32"/>
      <c r="G15" s="33"/>
      <c r="O15" s="2"/>
    </row>
    <row r="16" spans="1:15" ht="18" x14ac:dyDescent="0.35">
      <c r="A16" s="35" t="s">
        <v>16</v>
      </c>
      <c r="B16" s="51">
        <v>598727</v>
      </c>
      <c r="C16" s="12">
        <f t="shared" si="0"/>
        <v>3.2628249067382063E-2</v>
      </c>
      <c r="D16" s="51">
        <v>960044</v>
      </c>
      <c r="E16" s="12">
        <f t="shared" si="1"/>
        <v>4.5741848270951617E-2</v>
      </c>
      <c r="F16" s="32"/>
      <c r="G16" s="33"/>
      <c r="O16" s="2"/>
    </row>
    <row r="17" spans="1:15" ht="18" x14ac:dyDescent="0.35">
      <c r="A17" s="122" t="s">
        <v>17</v>
      </c>
      <c r="B17" s="51">
        <f>B15-B16</f>
        <v>752248</v>
      </c>
      <c r="C17" s="12">
        <f t="shared" si="0"/>
        <v>4.0994535246347705E-2</v>
      </c>
      <c r="D17" s="51">
        <f>D15-D16</f>
        <v>719164</v>
      </c>
      <c r="E17" s="12">
        <f t="shared" si="1"/>
        <v>3.4264982198660324E-2</v>
      </c>
      <c r="F17" s="32"/>
      <c r="G17" s="34"/>
      <c r="O17" s="2"/>
    </row>
    <row r="18" spans="1:15" x14ac:dyDescent="0.3">
      <c r="A18" s="1"/>
      <c r="O18" s="2"/>
    </row>
    <row r="19" spans="1:15" x14ac:dyDescent="0.3">
      <c r="A19" s="1"/>
      <c r="B19" s="176" t="s">
        <v>18</v>
      </c>
      <c r="C19" s="177"/>
      <c r="D19" s="177"/>
      <c r="E19" s="178"/>
      <c r="O19" s="2"/>
    </row>
    <row r="20" spans="1:15" x14ac:dyDescent="0.3">
      <c r="A20" s="1"/>
      <c r="O20" s="2"/>
    </row>
    <row r="21" spans="1:15" x14ac:dyDescent="0.3">
      <c r="A21" s="1"/>
      <c r="O21" s="2"/>
    </row>
    <row r="22" spans="1:15" ht="21" x14ac:dyDescent="0.4">
      <c r="A22" s="6" t="s">
        <v>19</v>
      </c>
      <c r="B22" s="172" t="s">
        <v>8</v>
      </c>
      <c r="C22" s="172"/>
      <c r="O22" s="2"/>
    </row>
    <row r="23" spans="1:15" x14ac:dyDescent="0.3">
      <c r="A23" s="1"/>
      <c r="J23" s="17"/>
      <c r="O23" s="2"/>
    </row>
    <row r="24" spans="1:15" ht="23.4" x14ac:dyDescent="0.45">
      <c r="A24" s="1"/>
      <c r="B24" s="173" t="str">
        <f>"Chart for " &amp; B22</f>
        <v>Chart for Gross Profit</v>
      </c>
      <c r="C24" s="174"/>
      <c r="D24" s="174"/>
      <c r="E24" s="174"/>
      <c r="F24" s="174"/>
      <c r="G24" s="175"/>
      <c r="I24" s="179" t="s">
        <v>20</v>
      </c>
      <c r="J24" s="179"/>
      <c r="K24" s="179"/>
      <c r="O24" s="2"/>
    </row>
    <row r="25" spans="1:15" x14ac:dyDescent="0.3">
      <c r="A25" s="1"/>
      <c r="I25" s="9" t="s">
        <v>21</v>
      </c>
      <c r="J25" s="9">
        <v>2024</v>
      </c>
      <c r="K25" s="9">
        <v>2025</v>
      </c>
      <c r="O25" s="2"/>
    </row>
    <row r="26" spans="1:15" x14ac:dyDescent="0.3">
      <c r="A26" s="1"/>
      <c r="I26" s="9" t="s">
        <v>22</v>
      </c>
      <c r="J26" s="42">
        <f>C7</f>
        <v>0.60596302182272022</v>
      </c>
      <c r="K26" s="42">
        <f>E7</f>
        <v>0.63602130290826686</v>
      </c>
      <c r="O26" s="2"/>
    </row>
    <row r="27" spans="1:15" x14ac:dyDescent="0.3">
      <c r="A27" s="1"/>
      <c r="I27" s="9" t="s">
        <v>8</v>
      </c>
      <c r="J27" s="42">
        <f>C8</f>
        <v>0.39403697817727973</v>
      </c>
      <c r="K27" s="42">
        <f>E8</f>
        <v>0.36397869709173319</v>
      </c>
      <c r="O27" s="2"/>
    </row>
    <row r="28" spans="1:15" x14ac:dyDescent="0.3">
      <c r="A28" s="1"/>
      <c r="I28" s="9" t="s">
        <v>17</v>
      </c>
      <c r="J28" s="42">
        <f>C17</f>
        <v>4.0994535246347705E-2</v>
      </c>
      <c r="K28" s="42">
        <f>E17</f>
        <v>3.4264982198660324E-2</v>
      </c>
      <c r="O28" s="2"/>
    </row>
    <row r="29" spans="1:15" x14ac:dyDescent="0.3">
      <c r="A29" s="1"/>
      <c r="I29" s="9"/>
      <c r="J29" s="9"/>
      <c r="K29" s="9"/>
      <c r="O29" s="2"/>
    </row>
    <row r="30" spans="1:15" x14ac:dyDescent="0.3">
      <c r="A30" s="1"/>
      <c r="I30" s="9" t="s">
        <v>23</v>
      </c>
      <c r="J30" s="9" t="s">
        <v>24</v>
      </c>
      <c r="K30" s="9"/>
      <c r="O30" s="2"/>
    </row>
    <row r="31" spans="1:15" x14ac:dyDescent="0.3">
      <c r="A31" s="1"/>
      <c r="I31" s="9">
        <v>2024</v>
      </c>
      <c r="J31" s="66">
        <f>VLOOKUP($B$22,$I$26:$K$28,MATCH(I31,$J$25:$K$25,0)+1,FALSE)</f>
        <v>0.39403697817727973</v>
      </c>
      <c r="K31" s="9"/>
      <c r="O31" s="2"/>
    </row>
    <row r="32" spans="1:15" x14ac:dyDescent="0.3">
      <c r="A32" s="1"/>
      <c r="I32" s="9">
        <v>2025</v>
      </c>
      <c r="J32" s="66">
        <f>VLOOKUP($B$22,$I$26:$K$28,MATCH(I32,$J$25:$K$25,0)+1,FALSE)</f>
        <v>0.36397869709173319</v>
      </c>
      <c r="K32" s="9"/>
      <c r="O32" s="2"/>
    </row>
    <row r="33" spans="1:15" x14ac:dyDescent="0.3">
      <c r="A33" s="1"/>
      <c r="O33" s="2"/>
    </row>
    <row r="34" spans="1:15" x14ac:dyDescent="0.3">
      <c r="A34" s="1"/>
      <c r="O34" s="2"/>
    </row>
    <row r="35" spans="1:15" x14ac:dyDescent="0.3">
      <c r="A35" s="1"/>
      <c r="O35" s="2"/>
    </row>
    <row r="36" spans="1:15" x14ac:dyDescent="0.3">
      <c r="A36" s="1"/>
      <c r="O36" s="2"/>
    </row>
    <row r="37" spans="1:15" x14ac:dyDescent="0.3">
      <c r="A37" s="1"/>
      <c r="O37" s="2"/>
    </row>
    <row r="38" spans="1:15" x14ac:dyDescent="0.3">
      <c r="A38" s="1"/>
      <c r="O38" s="2"/>
    </row>
    <row r="39" spans="1:15" x14ac:dyDescent="0.3">
      <c r="A39" s="1"/>
      <c r="O39" s="2"/>
    </row>
    <row r="40" spans="1:15" x14ac:dyDescent="0.3">
      <c r="A40" s="1"/>
      <c r="O40" s="2"/>
    </row>
    <row r="41" spans="1:15" x14ac:dyDescent="0.3">
      <c r="A41" s="1"/>
      <c r="O41" s="2"/>
    </row>
    <row r="42" spans="1:15" x14ac:dyDescent="0.3">
      <c r="A42" s="1"/>
      <c r="O42" s="2"/>
    </row>
    <row r="43" spans="1:15" x14ac:dyDescent="0.3">
      <c r="A43" s="3"/>
      <c r="B43" s="4"/>
      <c r="C43" s="4"/>
      <c r="D43" s="4"/>
      <c r="E43" s="4"/>
      <c r="F43" s="4"/>
      <c r="G43" s="4"/>
      <c r="H43" s="4"/>
      <c r="I43" s="4"/>
      <c r="J43" s="4"/>
      <c r="K43" s="4"/>
      <c r="L43" s="4"/>
      <c r="M43" s="4"/>
      <c r="N43" s="4"/>
      <c r="O43" s="5"/>
    </row>
  </sheetData>
  <mergeCells count="5">
    <mergeCell ref="B22:C22"/>
    <mergeCell ref="B24:G24"/>
    <mergeCell ref="B19:E19"/>
    <mergeCell ref="I24:K24"/>
    <mergeCell ref="A1:O3"/>
  </mergeCells>
  <conditionalFormatting sqref="C6:C17">
    <cfRule type="colorScale" priority="3">
      <colorScale>
        <cfvo type="min"/>
        <cfvo type="max"/>
        <color rgb="FFFFC000"/>
        <color rgb="FFFF0000"/>
      </colorScale>
    </cfRule>
  </conditionalFormatting>
  <conditionalFormatting sqref="E6:E17 E25 G6:G17 C6:C17">
    <cfRule type="colorScale" priority="1">
      <colorScale>
        <cfvo type="min"/>
        <cfvo type="percentile" val="50"/>
        <cfvo type="max"/>
        <color rgb="FFF8696B"/>
        <color rgb="FFFFEB84"/>
        <color rgb="FF63BE7B"/>
      </colorScale>
    </cfRule>
  </conditionalFormatting>
  <conditionalFormatting sqref="E6:E17 G6:G17 C6:C17">
    <cfRule type="colorScale" priority="2">
      <colorScale>
        <cfvo type="min"/>
        <cfvo type="max"/>
        <color rgb="FFFFFF00"/>
        <color rgb="FFFF0000"/>
      </colorScale>
    </cfRule>
  </conditionalFormatting>
  <dataValidations count="1">
    <dataValidation type="list" allowBlank="1" showInputMessage="1" showErrorMessage="1" sqref="B22" xr:uid="{530D140D-6B5D-43CF-87E7-D49131C20873}">
      <formula1>$I$26:$I$28</formula1>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4CC6DF-C17C-4A44-A5C3-172C705608B1}">
  <sheetPr>
    <tabColor rgb="FFFFC000"/>
  </sheetPr>
  <dimension ref="A1:O64"/>
  <sheetViews>
    <sheetView zoomScale="90" zoomScaleNormal="90" workbookViewId="0">
      <selection activeCell="B40" sqref="B40:C40"/>
    </sheetView>
  </sheetViews>
  <sheetFormatPr defaultRowHeight="14.4" x14ac:dyDescent="0.3"/>
  <cols>
    <col min="1" max="1" width="35.88671875" customWidth="1"/>
    <col min="2" max="2" width="17.5546875" customWidth="1"/>
    <col min="3" max="3" width="19.6640625" customWidth="1"/>
    <col min="4" max="4" width="17.33203125" customWidth="1"/>
    <col min="5" max="5" width="18.44140625" customWidth="1"/>
    <col min="6" max="6" width="17.6640625" customWidth="1"/>
    <col min="7" max="7" width="19.33203125" customWidth="1"/>
    <col min="9" max="9" width="17.5546875" customWidth="1"/>
    <col min="10" max="10" width="9" customWidth="1"/>
    <col min="11" max="11" width="9.33203125" customWidth="1"/>
    <col min="12" max="12" width="10.6640625" bestFit="1" customWidth="1"/>
  </cols>
  <sheetData>
    <row r="1" spans="1:15" ht="14.4" customHeight="1" x14ac:dyDescent="0.3">
      <c r="A1" s="180" t="s">
        <v>25</v>
      </c>
      <c r="B1" s="181"/>
      <c r="C1" s="181"/>
      <c r="D1" s="181"/>
      <c r="E1" s="181"/>
      <c r="F1" s="181"/>
      <c r="G1" s="181"/>
      <c r="H1" s="181"/>
      <c r="I1" s="181"/>
      <c r="J1" s="181"/>
      <c r="K1" s="181"/>
      <c r="L1" s="181"/>
      <c r="M1" s="181"/>
      <c r="N1" s="181"/>
      <c r="O1" s="182"/>
    </row>
    <row r="2" spans="1:15" ht="14.4" customHeight="1" x14ac:dyDescent="0.3">
      <c r="A2" s="183"/>
      <c r="B2" s="184"/>
      <c r="C2" s="184"/>
      <c r="D2" s="184"/>
      <c r="E2" s="184"/>
      <c r="F2" s="184"/>
      <c r="G2" s="184"/>
      <c r="H2" s="184"/>
      <c r="I2" s="184"/>
      <c r="J2" s="184"/>
      <c r="K2" s="184"/>
      <c r="L2" s="184"/>
      <c r="M2" s="184"/>
      <c r="N2" s="184"/>
      <c r="O2" s="185"/>
    </row>
    <row r="3" spans="1:15" ht="14.4" customHeight="1" x14ac:dyDescent="0.3">
      <c r="A3" s="186"/>
      <c r="B3" s="187"/>
      <c r="C3" s="187"/>
      <c r="D3" s="187"/>
      <c r="E3" s="187"/>
      <c r="F3" s="187"/>
      <c r="G3" s="187"/>
      <c r="H3" s="187"/>
      <c r="I3" s="187"/>
      <c r="J3" s="187"/>
      <c r="K3" s="187"/>
      <c r="L3" s="187"/>
      <c r="M3" s="187"/>
      <c r="N3" s="187"/>
      <c r="O3" s="188"/>
    </row>
    <row r="4" spans="1:15" x14ac:dyDescent="0.3">
      <c r="A4" s="1"/>
      <c r="O4" s="2"/>
    </row>
    <row r="5" spans="1:15" ht="30" customHeight="1" x14ac:dyDescent="0.3">
      <c r="A5" s="7" t="s">
        <v>1</v>
      </c>
      <c r="B5" s="7" t="s">
        <v>26</v>
      </c>
      <c r="C5" s="8" t="s">
        <v>27</v>
      </c>
      <c r="D5" s="7" t="s">
        <v>28</v>
      </c>
      <c r="E5" s="8" t="s">
        <v>29</v>
      </c>
      <c r="O5" s="2"/>
    </row>
    <row r="6" spans="1:15" x14ac:dyDescent="0.3">
      <c r="A6" s="9" t="s">
        <v>30</v>
      </c>
      <c r="B6" s="10">
        <v>5105203</v>
      </c>
      <c r="C6" s="12">
        <f t="shared" ref="C6:C20" si="0">$B6/$B$20*100%</f>
        <v>0.18954160304311887</v>
      </c>
      <c r="D6" s="10">
        <v>7145911</v>
      </c>
      <c r="E6" s="12">
        <f t="shared" ref="E6:E20" si="1">$D6/$D$20*100%</f>
        <v>0.24845282645729427</v>
      </c>
      <c r="O6" s="2"/>
    </row>
    <row r="7" spans="1:15" x14ac:dyDescent="0.3">
      <c r="A7" s="9" t="s">
        <v>31</v>
      </c>
      <c r="B7" s="10">
        <v>617428</v>
      </c>
      <c r="C7" s="12">
        <f t="shared" si="0"/>
        <v>2.2923337795520922E-2</v>
      </c>
      <c r="D7" s="10">
        <v>633064</v>
      </c>
      <c r="E7" s="12">
        <f t="shared" si="1"/>
        <v>2.2010705161085907E-2</v>
      </c>
      <c r="O7" s="2"/>
    </row>
    <row r="8" spans="1:15" x14ac:dyDescent="0.3">
      <c r="A8" s="9" t="s">
        <v>32</v>
      </c>
      <c r="B8" s="10">
        <v>129005</v>
      </c>
      <c r="C8" s="12">
        <f t="shared" si="0"/>
        <v>4.7895871134953005E-3</v>
      </c>
      <c r="D8" s="10">
        <v>138353</v>
      </c>
      <c r="E8" s="12">
        <f t="shared" si="1"/>
        <v>4.8103305371206048E-3</v>
      </c>
      <c r="O8" s="2"/>
    </row>
    <row r="9" spans="1:15" x14ac:dyDescent="0.3">
      <c r="A9" s="9" t="s">
        <v>33</v>
      </c>
      <c r="B9" s="10">
        <v>1015418</v>
      </c>
      <c r="C9" s="12">
        <f t="shared" si="0"/>
        <v>3.7699569533050432E-2</v>
      </c>
      <c r="D9" s="10">
        <v>986068</v>
      </c>
      <c r="E9" s="12">
        <f t="shared" si="1"/>
        <v>3.4284135595740173E-2</v>
      </c>
      <c r="O9" s="2"/>
    </row>
    <row r="10" spans="1:15" x14ac:dyDescent="0.3">
      <c r="A10" s="9" t="s">
        <v>34</v>
      </c>
      <c r="B10" s="10">
        <v>35787</v>
      </c>
      <c r="C10" s="12">
        <f t="shared" si="0"/>
        <v>1.3286690750796972E-3</v>
      </c>
      <c r="D10" s="11">
        <v>0</v>
      </c>
      <c r="E10" s="12">
        <f t="shared" si="1"/>
        <v>0</v>
      </c>
      <c r="O10" s="2"/>
    </row>
    <row r="11" spans="1:15" x14ac:dyDescent="0.3">
      <c r="A11" s="9" t="s">
        <v>35</v>
      </c>
      <c r="B11" s="10">
        <v>225437</v>
      </c>
      <c r="C11" s="12">
        <f t="shared" si="0"/>
        <v>8.3698317902797578E-3</v>
      </c>
      <c r="D11" s="10">
        <v>300818</v>
      </c>
      <c r="E11" s="12">
        <f t="shared" si="1"/>
        <v>1.0458999888080099E-2</v>
      </c>
      <c r="O11" s="2"/>
    </row>
    <row r="12" spans="1:15" x14ac:dyDescent="0.3">
      <c r="A12" s="125" t="s">
        <v>36</v>
      </c>
      <c r="B12" s="10">
        <f>B6+B7+B8+B9+B10+B11</f>
        <v>7128278</v>
      </c>
      <c r="C12" s="12">
        <f t="shared" si="0"/>
        <v>0.264652598350545</v>
      </c>
      <c r="D12" s="10">
        <f>D6+D7+D8+D9+D10+D11</f>
        <v>9204214</v>
      </c>
      <c r="E12" s="12">
        <f t="shared" si="1"/>
        <v>0.32001699763932107</v>
      </c>
      <c r="O12" s="2"/>
    </row>
    <row r="13" spans="1:15" x14ac:dyDescent="0.3">
      <c r="A13" s="9" t="s">
        <v>37</v>
      </c>
      <c r="B13" s="10">
        <v>2690191</v>
      </c>
      <c r="C13" s="12">
        <f t="shared" si="0"/>
        <v>9.9879106596186484E-2</v>
      </c>
      <c r="D13" s="10">
        <v>3179363</v>
      </c>
      <c r="E13" s="12">
        <f t="shared" si="1"/>
        <v>0.11054178028298177</v>
      </c>
      <c r="O13" s="2"/>
    </row>
    <row r="14" spans="1:15" x14ac:dyDescent="0.3">
      <c r="A14" s="9" t="s">
        <v>38</v>
      </c>
      <c r="B14" s="10">
        <v>6195296</v>
      </c>
      <c r="C14" s="12">
        <f t="shared" si="0"/>
        <v>0.23001364199751159</v>
      </c>
      <c r="D14" s="10">
        <v>7098803</v>
      </c>
      <c r="E14" s="12">
        <f t="shared" si="1"/>
        <v>0.24681495050995178</v>
      </c>
      <c r="O14" s="2"/>
    </row>
    <row r="15" spans="1:15" x14ac:dyDescent="0.3">
      <c r="A15" s="9" t="s">
        <v>39</v>
      </c>
      <c r="B15" s="10">
        <v>2199306</v>
      </c>
      <c r="C15" s="12">
        <f t="shared" si="0"/>
        <v>8.1653948887507433E-2</v>
      </c>
      <c r="D15" s="10">
        <v>1255754</v>
      </c>
      <c r="E15" s="12">
        <f t="shared" si="1"/>
        <v>4.3660721584001416E-2</v>
      </c>
      <c r="O15" s="2"/>
    </row>
    <row r="16" spans="1:15" x14ac:dyDescent="0.3">
      <c r="A16" s="9" t="s">
        <v>40</v>
      </c>
      <c r="B16" s="10">
        <v>168508</v>
      </c>
      <c r="C16" s="12">
        <f t="shared" si="0"/>
        <v>6.2562206528496266E-3</v>
      </c>
      <c r="D16" s="10">
        <v>205932</v>
      </c>
      <c r="E16" s="12">
        <f t="shared" si="1"/>
        <v>7.159953077781619E-3</v>
      </c>
      <c r="O16" s="2"/>
    </row>
    <row r="17" spans="1:15" x14ac:dyDescent="0.3">
      <c r="A17" s="9" t="s">
        <v>41</v>
      </c>
      <c r="B17" s="10">
        <v>3445999</v>
      </c>
      <c r="C17" s="12">
        <f t="shared" si="0"/>
        <v>0.12794009847306456</v>
      </c>
      <c r="D17" s="10">
        <v>4764061</v>
      </c>
      <c r="E17" s="12">
        <f t="shared" si="1"/>
        <v>0.16563940145139841</v>
      </c>
      <c r="O17" s="2"/>
    </row>
    <row r="18" spans="1:15" x14ac:dyDescent="0.3">
      <c r="A18" s="9" t="s">
        <v>42</v>
      </c>
      <c r="B18" s="10">
        <v>5106894</v>
      </c>
      <c r="C18" s="12">
        <f t="shared" si="0"/>
        <v>0.18960438504233534</v>
      </c>
      <c r="D18" s="10">
        <v>3053514</v>
      </c>
      <c r="E18" s="12">
        <f t="shared" si="1"/>
        <v>0.10616619545456395</v>
      </c>
      <c r="O18" s="2"/>
    </row>
    <row r="19" spans="1:15" x14ac:dyDescent="0.3">
      <c r="A19" s="126" t="s">
        <v>43</v>
      </c>
      <c r="B19" s="10">
        <f>B13+B14+B15+B16+B17+B18</f>
        <v>19806194</v>
      </c>
      <c r="C19" s="12">
        <f t="shared" si="0"/>
        <v>0.735347401649455</v>
      </c>
      <c r="D19" s="10">
        <f>D13+D14+D15+D16+D17+D18</f>
        <v>19557427</v>
      </c>
      <c r="E19" s="12">
        <f t="shared" si="1"/>
        <v>0.67998300236067888</v>
      </c>
      <c r="O19" s="2"/>
    </row>
    <row r="20" spans="1:15" x14ac:dyDescent="0.3">
      <c r="A20" s="127" t="s">
        <v>44</v>
      </c>
      <c r="B20" s="10">
        <f>B12+B19</f>
        <v>26934472</v>
      </c>
      <c r="C20" s="12">
        <f t="shared" si="0"/>
        <v>1</v>
      </c>
      <c r="D20" s="10">
        <f>D12+D19</f>
        <v>28761641</v>
      </c>
      <c r="E20" s="12">
        <f t="shared" si="1"/>
        <v>1</v>
      </c>
      <c r="O20" s="2"/>
    </row>
    <row r="21" spans="1:15" x14ac:dyDescent="0.3">
      <c r="A21" s="9" t="s">
        <v>45</v>
      </c>
      <c r="B21" s="10">
        <v>642500</v>
      </c>
      <c r="C21" s="12">
        <f t="shared" ref="C21:C35" si="2">$B21/$B$35*100%</f>
        <v>2.3854189530799045E-2</v>
      </c>
      <c r="D21" s="10">
        <v>642500</v>
      </c>
      <c r="E21" s="12">
        <f t="shared" ref="E21:E35" si="3">$D21/$D$35*100%</f>
        <v>2.2338781017397443E-2</v>
      </c>
      <c r="O21" s="2"/>
    </row>
    <row r="22" spans="1:15" x14ac:dyDescent="0.3">
      <c r="A22" s="9" t="s">
        <v>46</v>
      </c>
      <c r="B22" s="10">
        <v>-8371</v>
      </c>
      <c r="C22" s="12">
        <f t="shared" si="2"/>
        <v>-3.1079131605030164E-4</v>
      </c>
      <c r="D22" s="10">
        <v>67010</v>
      </c>
      <c r="E22" s="12">
        <f t="shared" si="3"/>
        <v>2.3298392466549458E-3</v>
      </c>
      <c r="O22" s="2"/>
    </row>
    <row r="23" spans="1:15" x14ac:dyDescent="0.3">
      <c r="A23" s="9" t="s">
        <v>47</v>
      </c>
      <c r="B23" s="10">
        <v>21623566</v>
      </c>
      <c r="C23" s="12">
        <f t="shared" si="2"/>
        <v>0.80282123221127188</v>
      </c>
      <c r="D23" s="10">
        <v>22147066</v>
      </c>
      <c r="E23" s="12">
        <f t="shared" si="3"/>
        <v>0.77002094560598955</v>
      </c>
      <c r="O23" s="2"/>
    </row>
    <row r="24" spans="1:15" x14ac:dyDescent="0.3">
      <c r="A24" s="126" t="s">
        <v>48</v>
      </c>
      <c r="B24" s="10">
        <f>B21+B22+B23</f>
        <v>22257695</v>
      </c>
      <c r="C24" s="12">
        <f t="shared" si="2"/>
        <v>0.8263646304260206</v>
      </c>
      <c r="D24" s="10">
        <f>D21+D22+D23</f>
        <v>22856576</v>
      </c>
      <c r="E24" s="12">
        <f t="shared" si="3"/>
        <v>0.79468956587004203</v>
      </c>
      <c r="O24" s="2"/>
    </row>
    <row r="25" spans="1:15" x14ac:dyDescent="0.3">
      <c r="A25" s="9" t="s">
        <v>49</v>
      </c>
      <c r="B25" s="10">
        <v>1143504</v>
      </c>
      <c r="C25" s="12">
        <f t="shared" si="2"/>
        <v>4.2455036801909464E-2</v>
      </c>
      <c r="D25" s="10">
        <v>1129591</v>
      </c>
      <c r="E25" s="12">
        <f t="shared" si="3"/>
        <v>3.9274219436922948E-2</v>
      </c>
      <c r="O25" s="2"/>
    </row>
    <row r="26" spans="1:15" x14ac:dyDescent="0.3">
      <c r="A26" s="9" t="s">
        <v>50</v>
      </c>
      <c r="B26" s="10">
        <v>441783</v>
      </c>
      <c r="C26" s="12">
        <f t="shared" si="2"/>
        <v>1.6402140721377422E-2</v>
      </c>
      <c r="D26" s="10">
        <v>591273</v>
      </c>
      <c r="E26" s="12">
        <f t="shared" si="3"/>
        <v>2.0557693491828229E-2</v>
      </c>
      <c r="O26" s="2"/>
    </row>
    <row r="27" spans="1:15" x14ac:dyDescent="0.3">
      <c r="A27" s="9" t="s">
        <v>51</v>
      </c>
      <c r="B27" s="11">
        <v>0</v>
      </c>
      <c r="C27" s="12">
        <f t="shared" si="2"/>
        <v>0</v>
      </c>
      <c r="D27" s="10">
        <v>453688</v>
      </c>
      <c r="E27" s="12">
        <f t="shared" si="3"/>
        <v>1.5774065186336204E-2</v>
      </c>
      <c r="O27" s="2"/>
    </row>
    <row r="28" spans="1:15" x14ac:dyDescent="0.3">
      <c r="A28" s="126" t="s">
        <v>52</v>
      </c>
      <c r="B28" s="10">
        <f>B25+B26+B27</f>
        <v>1585287</v>
      </c>
      <c r="C28" s="12">
        <f t="shared" si="2"/>
        <v>5.885717752328689E-2</v>
      </c>
      <c r="D28" s="10">
        <f>D25+D26+D27</f>
        <v>2174552</v>
      </c>
      <c r="E28" s="12">
        <f t="shared" si="3"/>
        <v>7.5605978115087388E-2</v>
      </c>
      <c r="O28" s="2"/>
    </row>
    <row r="29" spans="1:15" x14ac:dyDescent="0.3">
      <c r="A29" s="9" t="s">
        <v>53</v>
      </c>
      <c r="B29" s="10">
        <v>1065339</v>
      </c>
      <c r="C29" s="12">
        <f t="shared" si="2"/>
        <v>3.9552993650664475E-2</v>
      </c>
      <c r="D29" s="10">
        <v>1495629</v>
      </c>
      <c r="E29" s="12">
        <f t="shared" si="3"/>
        <v>5.2000822901586176E-2</v>
      </c>
      <c r="O29" s="2"/>
    </row>
    <row r="30" spans="1:15" x14ac:dyDescent="0.3">
      <c r="A30" s="9" t="s">
        <v>54</v>
      </c>
      <c r="B30" s="10">
        <v>1404967</v>
      </c>
      <c r="C30" s="12">
        <f t="shared" si="2"/>
        <v>5.2162411054502943E-2</v>
      </c>
      <c r="D30" s="10">
        <v>1678888</v>
      </c>
      <c r="E30" s="12">
        <f t="shared" si="3"/>
        <v>5.8372469081301726E-2</v>
      </c>
      <c r="O30" s="2"/>
    </row>
    <row r="31" spans="1:15" x14ac:dyDescent="0.3">
      <c r="A31" s="9" t="s">
        <v>55</v>
      </c>
      <c r="B31" s="10">
        <v>71206</v>
      </c>
      <c r="C31" s="12">
        <f t="shared" si="2"/>
        <v>2.6436753614475905E-3</v>
      </c>
      <c r="D31" s="10">
        <v>63824</v>
      </c>
      <c r="E31" s="12">
        <f t="shared" si="3"/>
        <v>2.2190667076332675E-3</v>
      </c>
      <c r="O31" s="2"/>
    </row>
    <row r="32" spans="1:15" x14ac:dyDescent="0.3">
      <c r="A32" s="9" t="s">
        <v>56</v>
      </c>
      <c r="B32" s="10">
        <v>549978</v>
      </c>
      <c r="C32" s="12">
        <f t="shared" si="2"/>
        <v>2.0419111984077504E-2</v>
      </c>
      <c r="D32" s="10">
        <v>492172</v>
      </c>
      <c r="E32" s="12">
        <f t="shared" si="3"/>
        <v>1.7112097324349471E-2</v>
      </c>
      <c r="O32" s="2"/>
    </row>
    <row r="33" spans="1:15" x14ac:dyDescent="0.3">
      <c r="A33" s="126" t="s">
        <v>57</v>
      </c>
      <c r="B33" s="10">
        <f>B29+B30+B31+B32</f>
        <v>3091490</v>
      </c>
      <c r="C33" s="12">
        <f t="shared" si="2"/>
        <v>0.11477819205069251</v>
      </c>
      <c r="D33" s="10">
        <f>D29+D30+D31+D32</f>
        <v>3730513</v>
      </c>
      <c r="E33" s="12">
        <f t="shared" si="3"/>
        <v>0.12970445601487063</v>
      </c>
      <c r="O33" s="2"/>
    </row>
    <row r="34" spans="1:15" x14ac:dyDescent="0.3">
      <c r="A34" s="126" t="s">
        <v>58</v>
      </c>
      <c r="B34" s="10">
        <f>B28+B33</f>
        <v>4676777</v>
      </c>
      <c r="C34" s="12">
        <f t="shared" si="2"/>
        <v>0.1736353695739794</v>
      </c>
      <c r="D34" s="10">
        <f>D28+D33</f>
        <v>5905065</v>
      </c>
      <c r="E34" s="12">
        <f t="shared" si="3"/>
        <v>0.20531043412995803</v>
      </c>
      <c r="O34" s="2"/>
    </row>
    <row r="35" spans="1:15" x14ac:dyDescent="0.3">
      <c r="A35" s="127" t="s">
        <v>59</v>
      </c>
      <c r="B35" s="10">
        <f>B24+B34</f>
        <v>26934472</v>
      </c>
      <c r="C35" s="12">
        <f t="shared" si="2"/>
        <v>1</v>
      </c>
      <c r="D35" s="10">
        <f>D24+D34</f>
        <v>28761641</v>
      </c>
      <c r="E35" s="12">
        <f t="shared" si="3"/>
        <v>1</v>
      </c>
      <c r="O35" s="2"/>
    </row>
    <row r="36" spans="1:15" x14ac:dyDescent="0.3">
      <c r="A36" s="1"/>
      <c r="O36" s="2"/>
    </row>
    <row r="37" spans="1:15" x14ac:dyDescent="0.3">
      <c r="A37" s="1"/>
      <c r="B37" s="190" t="s">
        <v>18</v>
      </c>
      <c r="C37" s="191"/>
      <c r="D37" s="191"/>
      <c r="E37" s="192"/>
      <c r="O37" s="2"/>
    </row>
    <row r="38" spans="1:15" x14ac:dyDescent="0.3">
      <c r="A38" s="1"/>
      <c r="O38" s="2"/>
    </row>
    <row r="39" spans="1:15" x14ac:dyDescent="0.3">
      <c r="A39" s="1"/>
      <c r="O39" s="2"/>
    </row>
    <row r="40" spans="1:15" ht="21" x14ac:dyDescent="0.4">
      <c r="A40" s="6" t="s">
        <v>60</v>
      </c>
      <c r="B40" s="189" t="s">
        <v>62</v>
      </c>
      <c r="C40" s="189"/>
      <c r="O40" s="2"/>
    </row>
    <row r="41" spans="1:15" x14ac:dyDescent="0.3">
      <c r="A41" s="1"/>
      <c r="O41" s="2"/>
    </row>
    <row r="42" spans="1:15" ht="23.4" x14ac:dyDescent="0.45">
      <c r="A42" s="1"/>
      <c r="B42" s="173" t="str">
        <f>"Chart for " &amp; B40</f>
        <v>Chart for Current Assets</v>
      </c>
      <c r="C42" s="174"/>
      <c r="D42" s="174"/>
      <c r="E42" s="174"/>
      <c r="F42" s="174"/>
      <c r="G42" s="175"/>
      <c r="I42" s="179" t="s">
        <v>20</v>
      </c>
      <c r="J42" s="179"/>
      <c r="K42" s="179"/>
      <c r="O42" s="2"/>
    </row>
    <row r="43" spans="1:15" x14ac:dyDescent="0.3">
      <c r="A43" s="1"/>
      <c r="I43" s="9" t="s">
        <v>1</v>
      </c>
      <c r="J43" s="9">
        <v>2024</v>
      </c>
      <c r="K43" s="9">
        <v>2025</v>
      </c>
      <c r="O43" s="2"/>
    </row>
    <row r="44" spans="1:15" x14ac:dyDescent="0.3">
      <c r="A44" s="1"/>
      <c r="I44" s="9" t="s">
        <v>61</v>
      </c>
      <c r="J44" s="37">
        <v>26.47</v>
      </c>
      <c r="K44" s="37">
        <v>32</v>
      </c>
      <c r="O44" s="2"/>
    </row>
    <row r="45" spans="1:15" x14ac:dyDescent="0.3">
      <c r="A45" s="1"/>
      <c r="I45" s="9" t="s">
        <v>62</v>
      </c>
      <c r="J45" s="37">
        <v>73.53</v>
      </c>
      <c r="K45" s="37">
        <v>68</v>
      </c>
      <c r="O45" s="2"/>
    </row>
    <row r="46" spans="1:15" x14ac:dyDescent="0.3">
      <c r="A46" s="1"/>
      <c r="I46" s="9" t="s">
        <v>63</v>
      </c>
      <c r="J46" s="37">
        <v>82.64</v>
      </c>
      <c r="K46" s="37">
        <v>79.47</v>
      </c>
      <c r="O46" s="2"/>
    </row>
    <row r="47" spans="1:15" x14ac:dyDescent="0.3">
      <c r="A47" s="1"/>
      <c r="I47" s="9" t="s">
        <v>64</v>
      </c>
      <c r="J47" s="37">
        <v>17.36</v>
      </c>
      <c r="K47" s="37">
        <v>20.53</v>
      </c>
      <c r="O47" s="2"/>
    </row>
    <row r="48" spans="1:15" x14ac:dyDescent="0.3">
      <c r="A48" s="1"/>
      <c r="I48" s="9"/>
      <c r="J48" s="9"/>
      <c r="K48" s="9"/>
      <c r="O48" s="2"/>
    </row>
    <row r="49" spans="1:15" x14ac:dyDescent="0.3">
      <c r="A49" s="1"/>
      <c r="I49" s="9" t="s">
        <v>23</v>
      </c>
      <c r="J49" s="9" t="s">
        <v>24</v>
      </c>
      <c r="K49" s="9"/>
      <c r="O49" s="2"/>
    </row>
    <row r="50" spans="1:15" x14ac:dyDescent="0.3">
      <c r="A50" s="1"/>
      <c r="I50" s="9">
        <v>2024</v>
      </c>
      <c r="J50" s="9">
        <f>VLOOKUP($B$40,$I$44:$K$47,MATCH(I50,$J$43:$K$43,0)+1,FALSE)</f>
        <v>73.53</v>
      </c>
      <c r="K50" s="9"/>
      <c r="O50" s="2"/>
    </row>
    <row r="51" spans="1:15" x14ac:dyDescent="0.3">
      <c r="A51" s="1"/>
      <c r="I51" s="9">
        <v>2025</v>
      </c>
      <c r="J51" s="9">
        <f>VLOOKUP($B$40,$I$44:$K$47,MATCH(I51,$J$43:$K$43,0)+1,FALSE)</f>
        <v>68</v>
      </c>
      <c r="K51" s="9"/>
      <c r="O51" s="2"/>
    </row>
    <row r="52" spans="1:15" x14ac:dyDescent="0.3">
      <c r="A52" s="1"/>
      <c r="O52" s="2"/>
    </row>
    <row r="53" spans="1:15" x14ac:dyDescent="0.3">
      <c r="A53" s="1"/>
      <c r="O53" s="2"/>
    </row>
    <row r="54" spans="1:15" x14ac:dyDescent="0.3">
      <c r="A54" s="1"/>
      <c r="O54" s="2"/>
    </row>
    <row r="55" spans="1:15" x14ac:dyDescent="0.3">
      <c r="A55" s="1"/>
      <c r="O55" s="2"/>
    </row>
    <row r="56" spans="1:15" x14ac:dyDescent="0.3">
      <c r="A56" s="1"/>
      <c r="O56" s="2"/>
    </row>
    <row r="57" spans="1:15" x14ac:dyDescent="0.3">
      <c r="A57" s="1"/>
      <c r="O57" s="2"/>
    </row>
    <row r="58" spans="1:15" x14ac:dyDescent="0.3">
      <c r="A58" s="1"/>
      <c r="O58" s="2"/>
    </row>
    <row r="59" spans="1:15" x14ac:dyDescent="0.3">
      <c r="A59" s="1"/>
      <c r="O59" s="2"/>
    </row>
    <row r="60" spans="1:15" x14ac:dyDescent="0.3">
      <c r="A60" s="1"/>
      <c r="O60" s="2"/>
    </row>
    <row r="61" spans="1:15" x14ac:dyDescent="0.3">
      <c r="A61" s="1"/>
      <c r="O61" s="2"/>
    </row>
    <row r="62" spans="1:15" x14ac:dyDescent="0.3">
      <c r="A62" s="1"/>
      <c r="O62" s="2"/>
    </row>
    <row r="63" spans="1:15" x14ac:dyDescent="0.3">
      <c r="A63" s="1"/>
      <c r="O63" s="2"/>
    </row>
    <row r="64" spans="1:15" x14ac:dyDescent="0.3">
      <c r="A64" s="3"/>
      <c r="B64" s="4"/>
      <c r="C64" s="4"/>
      <c r="D64" s="4"/>
      <c r="E64" s="4"/>
      <c r="F64" s="4"/>
      <c r="G64" s="4"/>
      <c r="H64" s="4"/>
      <c r="I64" s="4"/>
      <c r="J64" s="4"/>
      <c r="K64" s="4"/>
      <c r="L64" s="4"/>
      <c r="M64" s="4"/>
      <c r="N64" s="4"/>
      <c r="O64" s="5"/>
    </row>
  </sheetData>
  <mergeCells count="5">
    <mergeCell ref="B40:C40"/>
    <mergeCell ref="B42:G42"/>
    <mergeCell ref="B37:E37"/>
    <mergeCell ref="I42:K42"/>
    <mergeCell ref="A1:O3"/>
  </mergeCells>
  <conditionalFormatting sqref="C6:C20 E6:E20">
    <cfRule type="colorScale" priority="2">
      <colorScale>
        <cfvo type="min"/>
        <cfvo type="percentile" val="50"/>
        <cfvo type="max"/>
        <color rgb="FFF8696B"/>
        <color rgb="FFFFEB84"/>
        <color rgb="FF63BE7B"/>
      </colorScale>
    </cfRule>
  </conditionalFormatting>
  <conditionalFormatting sqref="C6:C35 E6:E35">
    <cfRule type="colorScale" priority="1">
      <colorScale>
        <cfvo type="min"/>
        <cfvo type="percentile" val="50"/>
        <cfvo type="max"/>
        <color rgb="FFF8696B"/>
        <color rgb="FFFFEB84"/>
        <color rgb="FF63BE7B"/>
      </colorScale>
    </cfRule>
  </conditionalFormatting>
  <dataValidations count="1">
    <dataValidation type="list" allowBlank="1" showInputMessage="1" showErrorMessage="1" sqref="B40" xr:uid="{EE79DFA1-874A-44FF-8E2B-7C95859E428A}">
      <formula1>$I$44:$I$47</formula1>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E496C6-1B65-4DB2-B299-C4C04DBE6935}">
  <sheetPr>
    <tabColor rgb="FF0070C0"/>
  </sheetPr>
  <dimension ref="A1"/>
  <sheetViews>
    <sheetView zoomScale="70" zoomScaleNormal="70" workbookViewId="0">
      <selection activeCell="AA38" sqref="AA38"/>
    </sheetView>
  </sheetViews>
  <sheetFormatPr defaultRowHeight="14.4" x14ac:dyDescent="0.3"/>
  <cols>
    <col min="29" max="29" width="11" customWidth="1"/>
  </cols>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60A417-5171-41D9-A697-8B59748B0760}">
  <sheetPr>
    <tabColor rgb="FFFFC000"/>
  </sheetPr>
  <dimension ref="A1:O43"/>
  <sheetViews>
    <sheetView topLeftCell="A5" zoomScale="103" zoomScaleNormal="100" workbookViewId="0">
      <selection activeCell="K30" sqref="K30"/>
    </sheetView>
  </sheetViews>
  <sheetFormatPr defaultRowHeight="14.4" x14ac:dyDescent="0.3"/>
  <cols>
    <col min="1" max="1" width="38.109375" customWidth="1"/>
    <col min="2" max="2" width="16.6640625" customWidth="1"/>
    <col min="3" max="3" width="16.33203125" customWidth="1"/>
    <col min="4" max="4" width="12.33203125" customWidth="1"/>
    <col min="5" max="5" width="15.6640625" customWidth="1"/>
    <col min="6" max="6" width="16.88671875" customWidth="1"/>
    <col min="7" max="7" width="13.6640625" customWidth="1"/>
    <col min="9" max="9" width="6.6640625" customWidth="1"/>
    <col min="10" max="10" width="14.5546875" customWidth="1"/>
    <col min="11" max="11" width="11" customWidth="1"/>
    <col min="12" max="12" width="10.109375" customWidth="1"/>
  </cols>
  <sheetData>
    <row r="1" spans="1:15" ht="14.4" customHeight="1" x14ac:dyDescent="0.3">
      <c r="A1" s="180" t="s">
        <v>65</v>
      </c>
      <c r="B1" s="181"/>
      <c r="C1" s="181"/>
      <c r="D1" s="181"/>
      <c r="E1" s="181"/>
      <c r="F1" s="181"/>
      <c r="G1" s="181"/>
      <c r="H1" s="181"/>
      <c r="I1" s="181"/>
      <c r="J1" s="181"/>
      <c r="K1" s="181"/>
      <c r="L1" s="181"/>
      <c r="M1" s="181"/>
      <c r="N1" s="181"/>
      <c r="O1" s="182"/>
    </row>
    <row r="2" spans="1:15" ht="14.4" customHeight="1" x14ac:dyDescent="0.3">
      <c r="A2" s="183"/>
      <c r="B2" s="184"/>
      <c r="C2" s="184"/>
      <c r="D2" s="184"/>
      <c r="E2" s="184"/>
      <c r="F2" s="184"/>
      <c r="G2" s="184"/>
      <c r="H2" s="184"/>
      <c r="I2" s="184"/>
      <c r="J2" s="184"/>
      <c r="K2" s="184"/>
      <c r="L2" s="184"/>
      <c r="M2" s="184"/>
      <c r="N2" s="184"/>
      <c r="O2" s="185"/>
    </row>
    <row r="3" spans="1:15" ht="14.4" customHeight="1" x14ac:dyDescent="0.3">
      <c r="A3" s="186"/>
      <c r="B3" s="187"/>
      <c r="C3" s="187"/>
      <c r="D3" s="187"/>
      <c r="E3" s="187"/>
      <c r="F3" s="187"/>
      <c r="G3" s="187"/>
      <c r="H3" s="187"/>
      <c r="I3" s="187"/>
      <c r="J3" s="187"/>
      <c r="K3" s="187"/>
      <c r="L3" s="187"/>
      <c r="M3" s="187"/>
      <c r="N3" s="187"/>
      <c r="O3" s="188"/>
    </row>
    <row r="4" spans="1:15" x14ac:dyDescent="0.3">
      <c r="A4" s="1"/>
      <c r="O4" s="2"/>
    </row>
    <row r="5" spans="1:15" ht="39.6" customHeight="1" x14ac:dyDescent="0.3">
      <c r="A5" s="16" t="s">
        <v>1</v>
      </c>
      <c r="B5" s="16" t="s">
        <v>66</v>
      </c>
      <c r="C5" s="16" t="s">
        <v>67</v>
      </c>
      <c r="D5" s="16" t="s">
        <v>68</v>
      </c>
      <c r="L5" s="2"/>
      <c r="O5" s="2"/>
    </row>
    <row r="6" spans="1:15" ht="15.6" customHeight="1" x14ac:dyDescent="0.3">
      <c r="A6" s="129" t="s">
        <v>69</v>
      </c>
      <c r="B6" s="13">
        <v>18349958</v>
      </c>
      <c r="C6" s="13">
        <v>20988308</v>
      </c>
      <c r="D6" s="15">
        <f>(C6-B6)/B6</f>
        <v>0.14377962064000366</v>
      </c>
      <c r="L6" s="2"/>
      <c r="O6" s="2"/>
    </row>
    <row r="7" spans="1:15" ht="15.6" customHeight="1" x14ac:dyDescent="0.3">
      <c r="A7" s="14" t="s">
        <v>7</v>
      </c>
      <c r="B7" s="13">
        <v>11119396</v>
      </c>
      <c r="C7" s="13">
        <v>13349011</v>
      </c>
      <c r="D7" s="15">
        <f t="shared" ref="D7:D17" si="0">(C7-B7)/B7</f>
        <v>0.20051583737102266</v>
      </c>
      <c r="L7" s="2"/>
      <c r="O7" s="2"/>
    </row>
    <row r="8" spans="1:15" ht="15" customHeight="1" x14ac:dyDescent="0.3">
      <c r="A8" s="129" t="s">
        <v>8</v>
      </c>
      <c r="B8" s="13">
        <f>B6-B7</f>
        <v>7230562</v>
      </c>
      <c r="C8" s="13">
        <f>C6-C7</f>
        <v>7639297</v>
      </c>
      <c r="D8" s="15">
        <f t="shared" si="0"/>
        <v>5.652880094244403E-2</v>
      </c>
      <c r="L8" s="2"/>
      <c r="O8" s="2"/>
    </row>
    <row r="9" spans="1:15" ht="15.6" customHeight="1" x14ac:dyDescent="0.3">
      <c r="A9" s="14" t="s">
        <v>9</v>
      </c>
      <c r="B9" s="13">
        <v>69019</v>
      </c>
      <c r="C9" s="13">
        <v>33983</v>
      </c>
      <c r="D9" s="15">
        <f t="shared" si="0"/>
        <v>-0.50762833422680709</v>
      </c>
      <c r="L9" s="2"/>
      <c r="O9" s="2"/>
    </row>
    <row r="10" spans="1:15" ht="15" customHeight="1" x14ac:dyDescent="0.3">
      <c r="A10" s="14" t="s">
        <v>10</v>
      </c>
      <c r="B10" s="13">
        <v>3123438</v>
      </c>
      <c r="C10" s="13">
        <v>3082308</v>
      </c>
      <c r="D10" s="15">
        <f t="shared" si="0"/>
        <v>-1.3168181984082924E-2</v>
      </c>
      <c r="L10" s="2"/>
      <c r="O10" s="2"/>
    </row>
    <row r="11" spans="1:15" ht="16.95" customHeight="1" x14ac:dyDescent="0.3">
      <c r="A11" s="14" t="s">
        <v>70</v>
      </c>
      <c r="B11" s="13">
        <v>2953862</v>
      </c>
      <c r="C11" s="13">
        <v>3567498</v>
      </c>
      <c r="D11" s="15">
        <f t="shared" si="0"/>
        <v>0.20774023972683897</v>
      </c>
      <c r="L11" s="2"/>
      <c r="O11" s="2"/>
    </row>
    <row r="12" spans="1:15" ht="14.4" customHeight="1" x14ac:dyDescent="0.3">
      <c r="A12" s="14" t="s">
        <v>12</v>
      </c>
      <c r="B12" s="13">
        <v>-489657</v>
      </c>
      <c r="C12" s="13">
        <v>450055</v>
      </c>
      <c r="D12" s="15">
        <f t="shared" si="0"/>
        <v>-1.9191229779212795</v>
      </c>
      <c r="L12" s="2"/>
      <c r="O12" s="2"/>
    </row>
    <row r="13" spans="1:15" x14ac:dyDescent="0.3">
      <c r="A13" s="14" t="s">
        <v>13</v>
      </c>
      <c r="B13" s="13">
        <v>183757</v>
      </c>
      <c r="C13" s="13">
        <v>146966</v>
      </c>
      <c r="D13" s="15">
        <f t="shared" si="0"/>
        <v>-0.20021550199448185</v>
      </c>
      <c r="L13" s="2"/>
      <c r="O13" s="2"/>
    </row>
    <row r="14" spans="1:15" x14ac:dyDescent="0.3">
      <c r="A14" s="14" t="s">
        <v>14</v>
      </c>
      <c r="B14" s="13">
        <v>802108</v>
      </c>
      <c r="C14" s="13">
        <v>352645</v>
      </c>
      <c r="D14" s="15">
        <f t="shared" si="0"/>
        <v>-0.56035222189530587</v>
      </c>
      <c r="L14" s="2"/>
      <c r="O14" s="2"/>
    </row>
    <row r="15" spans="1:15" ht="14.4" customHeight="1" x14ac:dyDescent="0.3">
      <c r="A15" s="129" t="s">
        <v>71</v>
      </c>
      <c r="B15" s="13">
        <f>B8+B9+B14-(B10+B11+B13)+B12</f>
        <v>1350975</v>
      </c>
      <c r="C15" s="13">
        <f>C8+C9+C14-(C10+C11+C13)+C12</f>
        <v>1679208</v>
      </c>
      <c r="D15" s="15">
        <f t="shared" si="0"/>
        <v>0.24296008438350081</v>
      </c>
      <c r="L15" s="2"/>
      <c r="O15" s="2"/>
    </row>
    <row r="16" spans="1:15" ht="14.4" customHeight="1" x14ac:dyDescent="0.3">
      <c r="A16" s="14" t="s">
        <v>16</v>
      </c>
      <c r="B16" s="13">
        <v>598727</v>
      </c>
      <c r="C16" s="13">
        <v>960044</v>
      </c>
      <c r="D16" s="15">
        <f t="shared" si="0"/>
        <v>0.60347537358428804</v>
      </c>
      <c r="L16" s="2"/>
      <c r="O16" s="2"/>
    </row>
    <row r="17" spans="1:15" x14ac:dyDescent="0.3">
      <c r="A17" s="128" t="s">
        <v>17</v>
      </c>
      <c r="B17" s="13">
        <f>B15-B16</f>
        <v>752248</v>
      </c>
      <c r="C17" s="13">
        <f>C15-C16</f>
        <v>719164</v>
      </c>
      <c r="D17" s="15">
        <f t="shared" si="0"/>
        <v>-4.3980176750220673E-2</v>
      </c>
      <c r="L17" s="2"/>
      <c r="O17" s="2"/>
    </row>
    <row r="18" spans="1:15" x14ac:dyDescent="0.3">
      <c r="A18" s="1"/>
      <c r="O18" s="2"/>
    </row>
    <row r="19" spans="1:15" x14ac:dyDescent="0.3">
      <c r="A19" s="1"/>
      <c r="B19" s="195" t="s">
        <v>72</v>
      </c>
      <c r="C19" s="196"/>
      <c r="D19" s="197"/>
      <c r="E19" s="27"/>
      <c r="F19" s="27"/>
      <c r="G19" s="27"/>
      <c r="O19" s="2"/>
    </row>
    <row r="20" spans="1:15" x14ac:dyDescent="0.3">
      <c r="A20" s="1"/>
      <c r="O20" s="2"/>
    </row>
    <row r="21" spans="1:15" ht="18" x14ac:dyDescent="0.35">
      <c r="A21" s="50"/>
      <c r="B21" s="193"/>
      <c r="C21" s="193"/>
      <c r="O21" s="2"/>
    </row>
    <row r="22" spans="1:15" x14ac:dyDescent="0.3">
      <c r="A22" s="38"/>
      <c r="B22" s="39"/>
      <c r="C22" s="39"/>
      <c r="O22" s="2"/>
    </row>
    <row r="23" spans="1:15" ht="18" x14ac:dyDescent="0.35">
      <c r="A23" s="1"/>
      <c r="B23" s="194"/>
      <c r="C23" s="194"/>
      <c r="D23" s="194"/>
      <c r="E23" s="194"/>
      <c r="F23" s="194"/>
      <c r="G23" s="194"/>
      <c r="O23" s="2"/>
    </row>
    <row r="24" spans="1:15" x14ac:dyDescent="0.3">
      <c r="A24" s="1"/>
      <c r="J24" s="179" t="s">
        <v>73</v>
      </c>
      <c r="K24" s="179"/>
      <c r="O24" s="2"/>
    </row>
    <row r="25" spans="1:15" x14ac:dyDescent="0.3">
      <c r="A25" s="1"/>
      <c r="J25" s="9" t="s">
        <v>1</v>
      </c>
      <c r="K25" s="9" t="s">
        <v>74</v>
      </c>
      <c r="O25" s="2"/>
    </row>
    <row r="26" spans="1:15" x14ac:dyDescent="0.3">
      <c r="A26" s="1"/>
      <c r="J26" s="9" t="s">
        <v>75</v>
      </c>
      <c r="K26" s="42">
        <f>D6</f>
        <v>0.14377962064000366</v>
      </c>
      <c r="O26" s="2"/>
    </row>
    <row r="27" spans="1:15" x14ac:dyDescent="0.3">
      <c r="A27" s="1"/>
      <c r="J27" s="9" t="s">
        <v>76</v>
      </c>
      <c r="K27" s="42">
        <f>D7</f>
        <v>0.20051583737102266</v>
      </c>
      <c r="O27" s="2"/>
    </row>
    <row r="28" spans="1:15" x14ac:dyDescent="0.3">
      <c r="A28" s="1"/>
      <c r="J28" s="9" t="s">
        <v>77</v>
      </c>
      <c r="K28" s="42">
        <f>D8</f>
        <v>5.652880094244403E-2</v>
      </c>
      <c r="O28" s="2"/>
    </row>
    <row r="29" spans="1:15" x14ac:dyDescent="0.3">
      <c r="A29" s="1"/>
      <c r="J29" s="9" t="s">
        <v>17</v>
      </c>
      <c r="K29" s="42">
        <f>D17</f>
        <v>-4.3980176750220673E-2</v>
      </c>
      <c r="O29" s="2"/>
    </row>
    <row r="30" spans="1:15" x14ac:dyDescent="0.3">
      <c r="A30" s="1"/>
      <c r="O30" s="2"/>
    </row>
    <row r="31" spans="1:15" x14ac:dyDescent="0.3">
      <c r="A31" s="1"/>
      <c r="O31" s="2"/>
    </row>
    <row r="32" spans="1:15" x14ac:dyDescent="0.3">
      <c r="A32" s="1"/>
      <c r="O32" s="2"/>
    </row>
    <row r="33" spans="1:15" x14ac:dyDescent="0.3">
      <c r="A33" s="1"/>
      <c r="O33" s="2"/>
    </row>
    <row r="34" spans="1:15" x14ac:dyDescent="0.3">
      <c r="A34" s="1"/>
      <c r="O34" s="2"/>
    </row>
    <row r="35" spans="1:15" x14ac:dyDescent="0.3">
      <c r="A35" s="1"/>
      <c r="O35" s="2"/>
    </row>
    <row r="36" spans="1:15" x14ac:dyDescent="0.3">
      <c r="A36" s="1"/>
      <c r="O36" s="2"/>
    </row>
    <row r="37" spans="1:15" x14ac:dyDescent="0.3">
      <c r="A37" s="1"/>
      <c r="O37" s="2"/>
    </row>
    <row r="38" spans="1:15" x14ac:dyDescent="0.3">
      <c r="O38" s="2"/>
    </row>
    <row r="39" spans="1:15" x14ac:dyDescent="0.3">
      <c r="O39" s="2"/>
    </row>
    <row r="40" spans="1:15" x14ac:dyDescent="0.3">
      <c r="O40" s="2"/>
    </row>
    <row r="41" spans="1:15" x14ac:dyDescent="0.3">
      <c r="O41" s="2"/>
    </row>
    <row r="42" spans="1:15" ht="21.75" customHeight="1" x14ac:dyDescent="0.3">
      <c r="O42" s="2"/>
    </row>
    <row r="43" spans="1:15" x14ac:dyDescent="0.3">
      <c r="A43" s="4"/>
      <c r="B43" s="4"/>
      <c r="C43" s="4"/>
      <c r="D43" s="4"/>
      <c r="E43" s="4"/>
      <c r="F43" s="4"/>
      <c r="G43" s="4"/>
      <c r="H43" s="4"/>
      <c r="I43" s="4"/>
      <c r="J43" s="4"/>
      <c r="K43" s="4"/>
      <c r="L43" s="4"/>
      <c r="M43" s="4"/>
      <c r="N43" s="4"/>
      <c r="O43" s="5"/>
    </row>
  </sheetData>
  <mergeCells count="5">
    <mergeCell ref="B21:C21"/>
    <mergeCell ref="B23:G23"/>
    <mergeCell ref="B19:D19"/>
    <mergeCell ref="A1:O3"/>
    <mergeCell ref="J24:K24"/>
  </mergeCells>
  <conditionalFormatting sqref="D6:D17">
    <cfRule type="colorScale" priority="1">
      <colorScale>
        <cfvo type="min"/>
        <cfvo type="percentile" val="50"/>
        <cfvo type="max"/>
        <color rgb="FFF8696B"/>
        <color rgb="FFFFEB84"/>
        <color rgb="FF63BE7B"/>
      </colorScale>
    </cfRule>
  </conditionalFormatting>
  <dataValidations count="1">
    <dataValidation type="list" allowBlank="1" showInputMessage="1" showErrorMessage="1" sqref="B21" xr:uid="{484244D0-8D7B-47CA-9D6E-F8D8884DA559}">
      <formula1>$J$26:$J$29</formula1>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EEBEFA-7FDF-49CB-BB3E-D186204E6B19}">
  <sheetPr>
    <tabColor rgb="FFFFC000"/>
  </sheetPr>
  <dimension ref="A1:O69"/>
  <sheetViews>
    <sheetView zoomScale="97" zoomScaleNormal="75" workbookViewId="0">
      <selection activeCell="J56" sqref="J56"/>
    </sheetView>
  </sheetViews>
  <sheetFormatPr defaultRowHeight="14.4" x14ac:dyDescent="0.3"/>
  <cols>
    <col min="1" max="1" width="35.6640625" customWidth="1"/>
    <col min="2" max="3" width="17.6640625" customWidth="1"/>
    <col min="4" max="4" width="13.109375" customWidth="1"/>
    <col min="5" max="5" width="17.5546875" customWidth="1"/>
    <col min="6" max="6" width="17.6640625" customWidth="1"/>
    <col min="7" max="7" width="12.44140625" customWidth="1"/>
    <col min="9" max="9" width="18.109375" customWidth="1"/>
    <col min="10" max="10" width="11.6640625" customWidth="1"/>
    <col min="11" max="11" width="10.6640625" customWidth="1"/>
    <col min="12" max="12" width="10.5546875" customWidth="1"/>
  </cols>
  <sheetData>
    <row r="1" spans="1:15" ht="14.4" customHeight="1" x14ac:dyDescent="0.3">
      <c r="A1" s="180" t="s">
        <v>78</v>
      </c>
      <c r="B1" s="181"/>
      <c r="C1" s="181"/>
      <c r="D1" s="181"/>
      <c r="E1" s="181"/>
      <c r="F1" s="181"/>
      <c r="G1" s="181"/>
      <c r="H1" s="181"/>
      <c r="I1" s="181"/>
      <c r="J1" s="181"/>
      <c r="K1" s="181"/>
      <c r="L1" s="181"/>
      <c r="M1" s="181"/>
      <c r="N1" s="181"/>
      <c r="O1" s="182"/>
    </row>
    <row r="2" spans="1:15" ht="14.4" customHeight="1" x14ac:dyDescent="0.3">
      <c r="A2" s="183"/>
      <c r="B2" s="184"/>
      <c r="C2" s="184"/>
      <c r="D2" s="184"/>
      <c r="E2" s="184"/>
      <c r="F2" s="184"/>
      <c r="G2" s="184"/>
      <c r="H2" s="184"/>
      <c r="I2" s="184"/>
      <c r="J2" s="184"/>
      <c r="K2" s="184"/>
      <c r="L2" s="184"/>
      <c r="M2" s="184"/>
      <c r="N2" s="184"/>
      <c r="O2" s="185"/>
    </row>
    <row r="3" spans="1:15" ht="14.4" customHeight="1" x14ac:dyDescent="0.3">
      <c r="A3" s="186"/>
      <c r="B3" s="187"/>
      <c r="C3" s="187"/>
      <c r="D3" s="187"/>
      <c r="E3" s="187"/>
      <c r="F3" s="187"/>
      <c r="G3" s="187"/>
      <c r="H3" s="187"/>
      <c r="I3" s="187"/>
      <c r="J3" s="187"/>
      <c r="K3" s="187"/>
      <c r="L3" s="187"/>
      <c r="M3" s="187"/>
      <c r="N3" s="187"/>
      <c r="O3" s="188"/>
    </row>
    <row r="4" spans="1:15" x14ac:dyDescent="0.3">
      <c r="A4" s="1"/>
      <c r="O4" s="2"/>
    </row>
    <row r="5" spans="1:15" ht="34.950000000000003" customHeight="1" x14ac:dyDescent="0.3">
      <c r="A5" s="16" t="s">
        <v>1</v>
      </c>
      <c r="B5" s="16" t="s">
        <v>66</v>
      </c>
      <c r="C5" s="16" t="s">
        <v>67</v>
      </c>
      <c r="D5" s="16" t="s">
        <v>79</v>
      </c>
      <c r="O5" s="2"/>
    </row>
    <row r="6" spans="1:15" ht="12" customHeight="1" x14ac:dyDescent="0.3">
      <c r="A6" s="18" t="s">
        <v>30</v>
      </c>
      <c r="B6" s="19">
        <v>5105203</v>
      </c>
      <c r="C6" s="19">
        <v>7145911</v>
      </c>
      <c r="D6" s="21">
        <f>(C6-B6)/B6</f>
        <v>0.39973101951087942</v>
      </c>
      <c r="O6" s="2"/>
    </row>
    <row r="7" spans="1:15" ht="12" customHeight="1" x14ac:dyDescent="0.3">
      <c r="A7" s="18" t="s">
        <v>31</v>
      </c>
      <c r="B7" s="19">
        <v>617428</v>
      </c>
      <c r="C7" s="19">
        <v>633064</v>
      </c>
      <c r="D7" s="21">
        <f t="shared" ref="D7:D35" si="0">(C7-B7)/B7</f>
        <v>2.5324410295613414E-2</v>
      </c>
      <c r="O7" s="2"/>
    </row>
    <row r="8" spans="1:15" ht="12" customHeight="1" x14ac:dyDescent="0.3">
      <c r="A8" s="18" t="s">
        <v>32</v>
      </c>
      <c r="B8" s="19">
        <v>129005</v>
      </c>
      <c r="C8" s="19">
        <v>138353</v>
      </c>
      <c r="D8" s="21">
        <f t="shared" si="0"/>
        <v>7.2462307662493702E-2</v>
      </c>
      <c r="O8" s="2"/>
    </row>
    <row r="9" spans="1:15" ht="12" customHeight="1" x14ac:dyDescent="0.3">
      <c r="A9" s="18" t="s">
        <v>33</v>
      </c>
      <c r="B9" s="19">
        <v>1015418</v>
      </c>
      <c r="C9" s="19">
        <v>986068</v>
      </c>
      <c r="D9" s="21">
        <f t="shared" si="0"/>
        <v>-2.8904352690222155E-2</v>
      </c>
      <c r="O9" s="2"/>
    </row>
    <row r="10" spans="1:15" ht="12" customHeight="1" x14ac:dyDescent="0.3">
      <c r="A10" s="18" t="s">
        <v>34</v>
      </c>
      <c r="B10" s="19">
        <v>35787</v>
      </c>
      <c r="C10" s="20">
        <v>0</v>
      </c>
      <c r="D10" s="21">
        <f t="shared" si="0"/>
        <v>-1</v>
      </c>
      <c r="O10" s="2"/>
    </row>
    <row r="11" spans="1:15" ht="11.4" customHeight="1" x14ac:dyDescent="0.3">
      <c r="A11" s="18" t="s">
        <v>35</v>
      </c>
      <c r="B11" s="19">
        <v>225437</v>
      </c>
      <c r="C11" s="19">
        <v>300818</v>
      </c>
      <c r="D11" s="21">
        <f t="shared" si="0"/>
        <v>0.33437723177650519</v>
      </c>
      <c r="O11" s="2"/>
    </row>
    <row r="12" spans="1:15" ht="12" customHeight="1" x14ac:dyDescent="0.3">
      <c r="A12" s="131" t="s">
        <v>36</v>
      </c>
      <c r="B12" s="19">
        <f>B6+B7+B8+B9+B10+B11</f>
        <v>7128278</v>
      </c>
      <c r="C12" s="19">
        <f>C6+C7+C8+C9+C10+C11</f>
        <v>9204214</v>
      </c>
      <c r="D12" s="21">
        <f t="shared" si="0"/>
        <v>0.29122545445056996</v>
      </c>
      <c r="O12" s="2"/>
    </row>
    <row r="13" spans="1:15" ht="12.6" customHeight="1" x14ac:dyDescent="0.3">
      <c r="A13" s="18" t="s">
        <v>37</v>
      </c>
      <c r="B13" s="19">
        <v>2690191</v>
      </c>
      <c r="C13" s="19">
        <v>3179363</v>
      </c>
      <c r="D13" s="21">
        <f t="shared" si="0"/>
        <v>0.18183541614703194</v>
      </c>
      <c r="O13" s="2"/>
    </row>
    <row r="14" spans="1:15" ht="12.6" customHeight="1" x14ac:dyDescent="0.3">
      <c r="A14" s="18" t="s">
        <v>38</v>
      </c>
      <c r="B14" s="19">
        <v>6195296</v>
      </c>
      <c r="C14" s="19">
        <v>7098803</v>
      </c>
      <c r="D14" s="21">
        <f t="shared" si="0"/>
        <v>0.14583758387008466</v>
      </c>
      <c r="O14" s="2"/>
    </row>
    <row r="15" spans="1:15" ht="13.2" customHeight="1" x14ac:dyDescent="0.3">
      <c r="A15" s="18" t="s">
        <v>39</v>
      </c>
      <c r="B15" s="19">
        <v>2199306</v>
      </c>
      <c r="C15" s="19">
        <v>1255754</v>
      </c>
      <c r="D15" s="21">
        <f t="shared" si="0"/>
        <v>-0.42902260985965573</v>
      </c>
      <c r="O15" s="2"/>
    </row>
    <row r="16" spans="1:15" ht="12" customHeight="1" x14ac:dyDescent="0.3">
      <c r="A16" s="18" t="s">
        <v>40</v>
      </c>
      <c r="B16" s="19">
        <v>168508</v>
      </c>
      <c r="C16" s="19">
        <v>205932</v>
      </c>
      <c r="D16" s="21">
        <f t="shared" si="0"/>
        <v>0.22209034585895032</v>
      </c>
      <c r="O16" s="2"/>
    </row>
    <row r="17" spans="1:15" ht="12.6" customHeight="1" x14ac:dyDescent="0.3">
      <c r="A17" s="18" t="s">
        <v>41</v>
      </c>
      <c r="B17" s="19">
        <v>3445999</v>
      </c>
      <c r="C17" s="19">
        <v>4764061</v>
      </c>
      <c r="D17" s="21">
        <f t="shared" si="0"/>
        <v>0.38249053467514066</v>
      </c>
      <c r="O17" s="2"/>
    </row>
    <row r="18" spans="1:15" ht="12" customHeight="1" x14ac:dyDescent="0.3">
      <c r="A18" s="18" t="s">
        <v>42</v>
      </c>
      <c r="B18" s="19">
        <v>5106894</v>
      </c>
      <c r="C18" s="19">
        <v>3053514</v>
      </c>
      <c r="D18" s="21">
        <f t="shared" si="0"/>
        <v>-0.40208001184281483</v>
      </c>
      <c r="O18" s="2"/>
    </row>
    <row r="19" spans="1:15" ht="12.6" customHeight="1" x14ac:dyDescent="0.3">
      <c r="A19" s="131" t="s">
        <v>43</v>
      </c>
      <c r="B19" s="19">
        <f>B13+B14+B15+B16+B17+B18</f>
        <v>19806194</v>
      </c>
      <c r="C19" s="19">
        <f>C13+C14+C15+C16+C17+C18</f>
        <v>19557427</v>
      </c>
      <c r="D19" s="21">
        <f t="shared" si="0"/>
        <v>-1.2560060756751146E-2</v>
      </c>
      <c r="O19" s="2"/>
    </row>
    <row r="20" spans="1:15" ht="12" customHeight="1" x14ac:dyDescent="0.3">
      <c r="A20" s="130" t="s">
        <v>44</v>
      </c>
      <c r="B20" s="10">
        <f>B12+B19</f>
        <v>26934472</v>
      </c>
      <c r="C20" s="19">
        <f>C12+C19</f>
        <v>28761641</v>
      </c>
      <c r="D20" s="21">
        <f t="shared" si="0"/>
        <v>6.7837565184125384E-2</v>
      </c>
      <c r="O20" s="2"/>
    </row>
    <row r="21" spans="1:15" ht="12.6" customHeight="1" x14ac:dyDescent="0.3">
      <c r="A21" s="18" t="s">
        <v>45</v>
      </c>
      <c r="B21" s="19">
        <v>642500</v>
      </c>
      <c r="C21" s="19">
        <v>642500</v>
      </c>
      <c r="D21" s="21">
        <f t="shared" si="0"/>
        <v>0</v>
      </c>
      <c r="O21" s="2"/>
    </row>
    <row r="22" spans="1:15" ht="12.6" customHeight="1" x14ac:dyDescent="0.3">
      <c r="A22" s="18" t="s">
        <v>46</v>
      </c>
      <c r="B22" s="19">
        <v>-8371</v>
      </c>
      <c r="C22" s="19">
        <v>67010</v>
      </c>
      <c r="D22" s="21">
        <f t="shared" si="0"/>
        <v>-9.0050173217058891</v>
      </c>
      <c r="O22" s="2"/>
    </row>
    <row r="23" spans="1:15" ht="12.6" customHeight="1" x14ac:dyDescent="0.3">
      <c r="A23" s="18" t="s">
        <v>47</v>
      </c>
      <c r="B23" s="19">
        <v>21623566</v>
      </c>
      <c r="C23" s="19">
        <v>22147066</v>
      </c>
      <c r="D23" s="21">
        <f t="shared" si="0"/>
        <v>2.4209697882393681E-2</v>
      </c>
      <c r="O23" s="2"/>
    </row>
    <row r="24" spans="1:15" ht="12.6" customHeight="1" x14ac:dyDescent="0.3">
      <c r="A24" s="131" t="s">
        <v>48</v>
      </c>
      <c r="B24" s="19">
        <f>B21+B22+B23</f>
        <v>22257695</v>
      </c>
      <c r="C24" s="19">
        <f>C21+C22+C23</f>
        <v>22856576</v>
      </c>
      <c r="D24" s="21">
        <f t="shared" si="0"/>
        <v>2.6906694516211135E-2</v>
      </c>
      <c r="O24" s="2"/>
    </row>
    <row r="25" spans="1:15" ht="12.6" customHeight="1" x14ac:dyDescent="0.3">
      <c r="A25" s="18" t="s">
        <v>49</v>
      </c>
      <c r="B25" s="19">
        <v>1143504</v>
      </c>
      <c r="C25" s="19">
        <v>1129591</v>
      </c>
      <c r="D25" s="21">
        <f t="shared" si="0"/>
        <v>-1.2166988484517763E-2</v>
      </c>
      <c r="O25" s="2"/>
    </row>
    <row r="26" spans="1:15" ht="12.6" customHeight="1" x14ac:dyDescent="0.3">
      <c r="A26" s="18" t="s">
        <v>50</v>
      </c>
      <c r="B26" s="19">
        <v>441783</v>
      </c>
      <c r="C26" s="19">
        <v>591273</v>
      </c>
      <c r="D26" s="21">
        <f t="shared" si="0"/>
        <v>0.33837879683011796</v>
      </c>
      <c r="O26" s="2"/>
    </row>
    <row r="27" spans="1:15" ht="12.6" customHeight="1" x14ac:dyDescent="0.3">
      <c r="A27" s="18" t="s">
        <v>51</v>
      </c>
      <c r="B27" s="20">
        <v>0</v>
      </c>
      <c r="C27" s="19">
        <v>453688</v>
      </c>
      <c r="D27" s="21" t="e">
        <f t="shared" si="0"/>
        <v>#DIV/0!</v>
      </c>
      <c r="O27" s="2"/>
    </row>
    <row r="28" spans="1:15" ht="12.6" customHeight="1" x14ac:dyDescent="0.3">
      <c r="A28" s="131" t="s">
        <v>52</v>
      </c>
      <c r="B28" s="19">
        <f>B25+B26+B27</f>
        <v>1585287</v>
      </c>
      <c r="C28" s="19">
        <f>C25+C26+C27</f>
        <v>2174552</v>
      </c>
      <c r="D28" s="21">
        <f t="shared" si="0"/>
        <v>0.37170871898905372</v>
      </c>
      <c r="O28" s="2"/>
    </row>
    <row r="29" spans="1:15" ht="12.6" customHeight="1" x14ac:dyDescent="0.3">
      <c r="A29" s="18" t="s">
        <v>53</v>
      </c>
      <c r="B29" s="19">
        <v>1065339</v>
      </c>
      <c r="C29" s="19">
        <v>1495629</v>
      </c>
      <c r="D29" s="21">
        <f t="shared" si="0"/>
        <v>0.40389960378808998</v>
      </c>
      <c r="O29" s="2"/>
    </row>
    <row r="30" spans="1:15" ht="12.6" customHeight="1" x14ac:dyDescent="0.3">
      <c r="A30" s="18" t="s">
        <v>54</v>
      </c>
      <c r="B30" s="19">
        <v>1404967</v>
      </c>
      <c r="C30" s="19">
        <v>1678888</v>
      </c>
      <c r="D30" s="21">
        <f t="shared" si="0"/>
        <v>0.19496614511230512</v>
      </c>
      <c r="O30" s="2"/>
    </row>
    <row r="31" spans="1:15" ht="12.6" customHeight="1" x14ac:dyDescent="0.3">
      <c r="A31" s="18" t="s">
        <v>55</v>
      </c>
      <c r="B31" s="19">
        <v>71206</v>
      </c>
      <c r="C31" s="19">
        <v>63824</v>
      </c>
      <c r="D31" s="21">
        <f t="shared" si="0"/>
        <v>-0.10367103895739123</v>
      </c>
      <c r="O31" s="2"/>
    </row>
    <row r="32" spans="1:15" ht="12.6" customHeight="1" x14ac:dyDescent="0.3">
      <c r="A32" s="18" t="s">
        <v>56</v>
      </c>
      <c r="B32" s="19">
        <v>549978</v>
      </c>
      <c r="C32" s="19">
        <v>492172</v>
      </c>
      <c r="D32" s="21">
        <f t="shared" si="0"/>
        <v>-0.10510602242271509</v>
      </c>
      <c r="O32" s="2"/>
    </row>
    <row r="33" spans="1:15" ht="12.6" customHeight="1" x14ac:dyDescent="0.3">
      <c r="A33" s="131" t="s">
        <v>57</v>
      </c>
      <c r="B33" s="19">
        <f>B29+B30+B31+B32</f>
        <v>3091490</v>
      </c>
      <c r="C33" s="19">
        <f>C29+C30+C31+C32</f>
        <v>3730513</v>
      </c>
      <c r="D33" s="21">
        <f t="shared" si="0"/>
        <v>0.20670388712239082</v>
      </c>
      <c r="O33" s="2"/>
    </row>
    <row r="34" spans="1:15" ht="12.6" customHeight="1" x14ac:dyDescent="0.3">
      <c r="A34" s="131" t="s">
        <v>58</v>
      </c>
      <c r="B34" s="19">
        <f>B28+B33</f>
        <v>4676777</v>
      </c>
      <c r="C34" s="19">
        <f>C28+C33</f>
        <v>5905065</v>
      </c>
      <c r="D34" s="21">
        <f t="shared" si="0"/>
        <v>0.26263557146299682</v>
      </c>
      <c r="O34" s="2"/>
    </row>
    <row r="35" spans="1:15" ht="13.2" customHeight="1" x14ac:dyDescent="0.3">
      <c r="A35" s="130" t="s">
        <v>59</v>
      </c>
      <c r="B35" s="19">
        <f>B24+B34</f>
        <v>26934472</v>
      </c>
      <c r="C35" s="19">
        <f>C24+C34</f>
        <v>28761641</v>
      </c>
      <c r="D35" s="21">
        <f t="shared" si="0"/>
        <v>6.7837565184125384E-2</v>
      </c>
      <c r="O35" s="2"/>
    </row>
    <row r="36" spans="1:15" x14ac:dyDescent="0.3">
      <c r="A36" s="1"/>
      <c r="O36" s="2"/>
    </row>
    <row r="37" spans="1:15" x14ac:dyDescent="0.3">
      <c r="A37" s="1"/>
      <c r="B37" s="198" t="s">
        <v>80</v>
      </c>
      <c r="C37" s="199"/>
      <c r="D37" s="200"/>
      <c r="O37" s="2"/>
    </row>
    <row r="38" spans="1:15" x14ac:dyDescent="0.3">
      <c r="A38" s="1"/>
      <c r="O38" s="2"/>
    </row>
    <row r="39" spans="1:15" ht="18" x14ac:dyDescent="0.35">
      <c r="A39" s="50"/>
      <c r="B39" s="193"/>
      <c r="C39" s="193"/>
      <c r="O39" s="2"/>
    </row>
    <row r="40" spans="1:15" x14ac:dyDescent="0.3">
      <c r="A40" s="1"/>
      <c r="O40" s="2"/>
    </row>
    <row r="41" spans="1:15" x14ac:dyDescent="0.3">
      <c r="A41" s="1"/>
      <c r="O41" s="2"/>
    </row>
    <row r="42" spans="1:15" x14ac:dyDescent="0.3">
      <c r="A42" s="1"/>
      <c r="O42" s="2"/>
    </row>
    <row r="43" spans="1:15" x14ac:dyDescent="0.3">
      <c r="A43" s="1"/>
      <c r="I43" s="179" t="s">
        <v>81</v>
      </c>
      <c r="J43" s="179"/>
      <c r="O43" s="2"/>
    </row>
    <row r="44" spans="1:15" x14ac:dyDescent="0.3">
      <c r="A44" s="1"/>
      <c r="I44" s="9" t="s">
        <v>1</v>
      </c>
      <c r="J44" s="9" t="s">
        <v>82</v>
      </c>
      <c r="O44" s="2"/>
    </row>
    <row r="45" spans="1:15" x14ac:dyDescent="0.3">
      <c r="A45" s="1"/>
      <c r="I45" s="9" t="s">
        <v>61</v>
      </c>
      <c r="J45" s="40">
        <f>D12</f>
        <v>0.29122545445056996</v>
      </c>
      <c r="O45" s="2"/>
    </row>
    <row r="46" spans="1:15" x14ac:dyDescent="0.3">
      <c r="A46" s="1"/>
      <c r="I46" s="9" t="s">
        <v>62</v>
      </c>
      <c r="J46" s="40">
        <f>D19</f>
        <v>-1.2560060756751146E-2</v>
      </c>
      <c r="O46" s="2"/>
    </row>
    <row r="47" spans="1:15" x14ac:dyDescent="0.3">
      <c r="A47" s="1"/>
      <c r="I47" s="9" t="s">
        <v>63</v>
      </c>
      <c r="J47" s="41">
        <f>D24</f>
        <v>2.6906694516211135E-2</v>
      </c>
      <c r="O47" s="2"/>
    </row>
    <row r="48" spans="1:15" x14ac:dyDescent="0.3">
      <c r="A48" s="1"/>
      <c r="I48" s="9" t="s">
        <v>83</v>
      </c>
      <c r="J48" s="41">
        <f>D28</f>
        <v>0.37170871898905372</v>
      </c>
      <c r="O48" s="2"/>
    </row>
    <row r="49" spans="1:15" x14ac:dyDescent="0.3">
      <c r="A49" s="1"/>
      <c r="I49" s="9" t="s">
        <v>84</v>
      </c>
      <c r="J49" s="42">
        <f>D33</f>
        <v>0.20670388712239082</v>
      </c>
      <c r="O49" s="2"/>
    </row>
    <row r="50" spans="1:15" x14ac:dyDescent="0.3">
      <c r="A50" s="1"/>
      <c r="O50" s="2"/>
    </row>
    <row r="51" spans="1:15" x14ac:dyDescent="0.3">
      <c r="A51" s="1"/>
      <c r="O51" s="2"/>
    </row>
    <row r="52" spans="1:15" x14ac:dyDescent="0.3">
      <c r="A52" s="1"/>
      <c r="O52" s="2"/>
    </row>
    <row r="53" spans="1:15" x14ac:dyDescent="0.3">
      <c r="A53" s="1"/>
      <c r="O53" s="2"/>
    </row>
    <row r="54" spans="1:15" x14ac:dyDescent="0.3">
      <c r="A54" s="1"/>
      <c r="O54" s="2"/>
    </row>
    <row r="55" spans="1:15" x14ac:dyDescent="0.3">
      <c r="A55" s="1"/>
      <c r="O55" s="2"/>
    </row>
    <row r="56" spans="1:15" x14ac:dyDescent="0.3">
      <c r="A56" s="1"/>
      <c r="O56" s="2"/>
    </row>
    <row r="57" spans="1:15" x14ac:dyDescent="0.3">
      <c r="O57" s="2"/>
    </row>
    <row r="58" spans="1:15" x14ac:dyDescent="0.3">
      <c r="O58" s="2"/>
    </row>
    <row r="59" spans="1:15" x14ac:dyDescent="0.3">
      <c r="O59" s="2"/>
    </row>
    <row r="60" spans="1:15" x14ac:dyDescent="0.3">
      <c r="O60" s="2"/>
    </row>
    <row r="61" spans="1:15" x14ac:dyDescent="0.3">
      <c r="O61" s="2"/>
    </row>
    <row r="62" spans="1:15" x14ac:dyDescent="0.3">
      <c r="O62" s="2"/>
    </row>
    <row r="63" spans="1:15" x14ac:dyDescent="0.3">
      <c r="O63" s="2"/>
    </row>
    <row r="64" spans="1:15" x14ac:dyDescent="0.3">
      <c r="O64" s="2"/>
    </row>
    <row r="65" spans="1:15" x14ac:dyDescent="0.3">
      <c r="O65" s="2"/>
    </row>
    <row r="66" spans="1:15" x14ac:dyDescent="0.3">
      <c r="O66" s="2"/>
    </row>
    <row r="67" spans="1:15" x14ac:dyDescent="0.3">
      <c r="O67" s="2"/>
    </row>
    <row r="68" spans="1:15" x14ac:dyDescent="0.3">
      <c r="O68" s="2"/>
    </row>
    <row r="69" spans="1:15" x14ac:dyDescent="0.3">
      <c r="A69" s="4"/>
      <c r="B69" s="4"/>
      <c r="C69" s="4"/>
      <c r="D69" s="4"/>
      <c r="E69" s="4"/>
      <c r="F69" s="4"/>
      <c r="G69" s="4"/>
      <c r="H69" s="4"/>
      <c r="I69" s="4"/>
      <c r="J69" s="4"/>
      <c r="K69" s="4"/>
      <c r="L69" s="4"/>
      <c r="M69" s="4"/>
      <c r="N69" s="4"/>
      <c r="O69" s="5"/>
    </row>
  </sheetData>
  <mergeCells count="4">
    <mergeCell ref="B39:C39"/>
    <mergeCell ref="A1:O3"/>
    <mergeCell ref="B37:D37"/>
    <mergeCell ref="I43:J43"/>
  </mergeCells>
  <conditionalFormatting sqref="D6:D35">
    <cfRule type="colorScale" priority="14">
      <colorScale>
        <cfvo type="min"/>
        <cfvo type="percentile" val="50"/>
        <cfvo type="max"/>
        <color rgb="FFF8696B"/>
        <color rgb="FFFFEB84"/>
        <color rgb="FF63BE7B"/>
      </colorScale>
    </cfRule>
    <cfRule type="colorScale" priority="17">
      <colorScale>
        <cfvo type="min"/>
        <cfvo type="percentile" val="50"/>
        <cfvo type="max"/>
        <color rgb="FFF8696B"/>
        <color rgb="FFFFEB84"/>
        <color rgb="FF63BE7B"/>
      </colorScale>
    </cfRule>
  </conditionalFormatting>
  <dataValidations count="1">
    <dataValidation type="list" allowBlank="1" showInputMessage="1" showErrorMessage="1" sqref="B39" xr:uid="{FD676319-1AC8-4494-8963-3E61AA97DDF2}">
      <formula1>$I$45:$I$48</formula1>
    </dataValidation>
  </dataValidation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36DAB8C36A9EEC47A7126CB8BB89611C" ma:contentTypeVersion="0" ma:contentTypeDescription="Create a new document." ma:contentTypeScope="" ma:versionID="f82b5c60bd6b38c0f4b906f8ac132b30">
  <xsd:schema xmlns:xsd="http://www.w3.org/2001/XMLSchema" xmlns:xs="http://www.w3.org/2001/XMLSchema" xmlns:p="http://schemas.microsoft.com/office/2006/metadata/properties" targetNamespace="http://schemas.microsoft.com/office/2006/metadata/properties" ma:root="true" ma:fieldsID="420da4a56d46417f698a1712907a4774">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76FE0B74-F5BB-4E27-A285-12E16C6400F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2.xml><?xml version="1.0" encoding="utf-8"?>
<ds:datastoreItem xmlns:ds="http://schemas.openxmlformats.org/officeDocument/2006/customXml" ds:itemID="{2D24362E-B5BC-4E49-88F3-1818F29DBA74}">
  <ds:schemaRefs>
    <ds:schemaRef ds:uri="http://schemas.microsoft.com/sharepoint/v3/contenttype/forms"/>
  </ds:schemaRefs>
</ds:datastoreItem>
</file>

<file path=customXml/itemProps3.xml><?xml version="1.0" encoding="utf-8"?>
<ds:datastoreItem xmlns:ds="http://schemas.openxmlformats.org/officeDocument/2006/customXml" ds:itemID="{D0845154-4246-4079-8D7C-4974D9472A22}">
  <ds:schemaRefs>
    <ds:schemaRef ds:uri="http://purl.org/dc/elements/1.1/"/>
    <ds:schemaRef ds:uri="http://www.w3.org/XML/1998/namespace"/>
    <ds:schemaRef ds:uri="http://schemas.microsoft.com/office/infopath/2007/PartnerControls"/>
    <ds:schemaRef ds:uri="http://schemas.microsoft.com/office/2006/documentManagement/types"/>
    <ds:schemaRef ds:uri="http://purl.org/dc/dcmitype/"/>
    <ds:schemaRef ds:uri="http://schemas.openxmlformats.org/package/2006/metadata/core-properties"/>
    <ds:schemaRef ds:uri="http://schemas.microsoft.com/office/2006/metadata/properties"/>
    <ds:schemaRef ds:uri="http://purl.org/dc/te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HOME</vt:lpstr>
      <vt:lpstr>TABLE OF CONTENTS</vt:lpstr>
      <vt:lpstr>Company Overview </vt:lpstr>
      <vt:lpstr>Common Size Analysis</vt:lpstr>
      <vt:lpstr>Common Size (IS)</vt:lpstr>
      <vt:lpstr>Common Size (BS)</vt:lpstr>
      <vt:lpstr>Trend Analysis</vt:lpstr>
      <vt:lpstr>Trend (IS)</vt:lpstr>
      <vt:lpstr>Trend (BS)</vt:lpstr>
      <vt:lpstr>Ratio Analysis </vt:lpstr>
      <vt:lpstr>Profitability Ratio</vt:lpstr>
      <vt:lpstr>Liquidity Ratio</vt:lpstr>
      <vt:lpstr>Efficiency Ratio</vt:lpstr>
      <vt:lpstr>Gearing Ratio</vt:lpstr>
      <vt:lpstr>Market Ratio</vt:lpstr>
      <vt:lpstr> DuPont Analysis</vt:lpstr>
      <vt:lpstr>Capital Structure &amp; Risk Analys</vt:lpstr>
      <vt:lpstr>Financial Ratio Summary Dashboa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RODRIGO V J K</dc:creator>
  <cp:keywords/>
  <dc:description/>
  <cp:lastModifiedBy>RODRIGO V J K</cp:lastModifiedBy>
  <cp:revision/>
  <dcterms:created xsi:type="dcterms:W3CDTF">2025-08-06T12:01:06Z</dcterms:created>
  <dcterms:modified xsi:type="dcterms:W3CDTF">2025-09-09T15:36:27Z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0x01010036DAB8C36A9EEC47A7126CB8BB89611C</vt:lpwstr>
  </property>
</Properties>
</file>